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3660" windowHeight="1185" activeTab="0"/>
  </bookViews>
  <sheets>
    <sheet name="Узбекистан" sheetId="1" r:id="rId1"/>
    <sheet name="Загран" sheetId="2" r:id="rId2"/>
    <sheet name="Представильские расходы" sheetId="3" r:id="rId3"/>
    <sheet name="Лист2" sheetId="4" r:id="rId4"/>
  </sheets>
  <definedNames>
    <definedName name="_Hlk109510007" localSheetId="1">'Загран'!$B$21</definedName>
    <definedName name="_Hlk109510007" localSheetId="2">'Представильские расходы'!$B$17</definedName>
    <definedName name="_Hlk109510007" localSheetId="0">'Узбекистан'!$B$94</definedName>
  </definedNames>
  <calcPr fullCalcOnLoad="1"/>
</workbook>
</file>

<file path=xl/sharedStrings.xml><?xml version="1.0" encoding="utf-8"?>
<sst xmlns="http://schemas.openxmlformats.org/spreadsheetml/2006/main" count="376" uniqueCount="146">
  <si>
    <t>Т/р</t>
  </si>
  <si>
    <t>Хизмат сафари амалга оширилган ҳудуд</t>
  </si>
  <si>
    <t xml:space="preserve">Хизмат сафарини амалга оширган ходимнинг фамилияси ва исми </t>
  </si>
  <si>
    <t xml:space="preserve">Жами харажат </t>
  </si>
  <si>
    <t>Кундалик харажатлар</t>
  </si>
  <si>
    <t>Бошқа харажат­лари</t>
  </si>
  <si>
    <t>(Ҳисобот йилининг маълумотлар эълон қилинаётган чораги)</t>
  </si>
  <si>
    <t>Маълумотлар эълон қилинаётган давр бўйича жами:</t>
  </si>
  <si>
    <t>Ҳисобот йилининг ўтган даври бўйича жами:</t>
  </si>
  <si>
    <t>Хизмат сафарининг давомийлик муддати
(суткада)</t>
  </si>
  <si>
    <t>Хизмат сафарининг
қисқача мақсади</t>
  </si>
  <si>
    <t xml:space="preserve">Изоҳ: 
1. Маълумотлар мансабдор шахсларнинг Ўзбекистон Республикаси ҳудудидаги хизмат сафарлари билан боғлиқ амалга оширган харажатлар асосида шакллантирилиб (1,2,3 ва 4-чораклар қўшилганда жадвалнинг “Ҳисобот йилининг ўтган даври бўйича жами” сатрида 7-11-устунларнинг кўрсаткичлари молия йили давомида ўсиб борувчи тартибида киритилади) давлат органлари ва ташкилотларининг расмий веб-сайти ва очиқ маълумотлар порталидаги саҳифасида жойлаштирилади (давлат сирлари ва хизматда фойдаланиш учун мўлжалланган маълумотлар бундан мустасно);
</t>
  </si>
  <si>
    <r>
      <t xml:space="preserve">Шундан, харажат турлари </t>
    </r>
    <r>
      <rPr>
        <b/>
        <i/>
        <sz val="10"/>
        <rFont val="Calibri"/>
        <family val="2"/>
      </rPr>
      <t>(минг сўмда)</t>
    </r>
  </si>
  <si>
    <r>
      <t xml:space="preserve">Турар жой билан боғлиқ </t>
    </r>
    <r>
      <rPr>
        <b/>
        <i/>
        <sz val="9"/>
        <rFont val="Calibri"/>
        <family val="2"/>
      </rPr>
      <t>(меҳмонхона ёки турар жой ижараси) харажатлар</t>
    </r>
  </si>
  <si>
    <t>Хизмат сафари амалга оширилган мамлакат</t>
  </si>
  <si>
    <t xml:space="preserve">Хизмат сафарининг давомийлик муддати
</t>
  </si>
  <si>
    <t>Суткалик харажатлар</t>
  </si>
  <si>
    <t>Молиялаштириш манбаси</t>
  </si>
  <si>
    <t>Йўл
харажатлари</t>
  </si>
  <si>
    <r>
      <t xml:space="preserve">Яшаш учун  </t>
    </r>
    <r>
      <rPr>
        <b/>
        <i/>
        <sz val="9"/>
        <rFont val="Calibri"/>
        <family val="2"/>
      </rPr>
      <t>(турар жойнинг ижараси буйича) харажатлар</t>
    </r>
  </si>
  <si>
    <t>Транспорт
харажатлари</t>
  </si>
  <si>
    <t>Вакиллик харажатлари</t>
  </si>
  <si>
    <t>Кузда тутилмаган  харажатлар</t>
  </si>
  <si>
    <t>Бошқа харажатлар</t>
  </si>
  <si>
    <t>Ташрифнинг
қисқача мақсади</t>
  </si>
  <si>
    <t>Ташриф буюрган вакилларнинг мансублиги</t>
  </si>
  <si>
    <t>Мамлакат</t>
  </si>
  <si>
    <t xml:space="preserve">Хорижий ташкилот </t>
  </si>
  <si>
    <t>Ташрифнинг умумий давомийлик муддати</t>
  </si>
  <si>
    <t>Овкатланиш  харажатлари</t>
  </si>
  <si>
    <t xml:space="preserve">Совга харид килиш учун харажатлар </t>
  </si>
  <si>
    <t>Ташриф билан боглик бошқа харажатлари</t>
  </si>
  <si>
    <t>Йиллик ҳисоботларни топшириш</t>
  </si>
  <si>
    <t>Навоий шахри</t>
  </si>
  <si>
    <t>Парманов Ш.А.</t>
  </si>
  <si>
    <t>Малака ошириш</t>
  </si>
  <si>
    <t>Тошкент шахри</t>
  </si>
  <si>
    <t>Пулатов Р.М.</t>
  </si>
  <si>
    <t>Низомов Т.Н.</t>
  </si>
  <si>
    <t>Қурилиш ишларини ташкил қилиш ва назорат қилиш</t>
  </si>
  <si>
    <t>Баракаев Д.Х</t>
  </si>
  <si>
    <t>Абдуллаев Ж.И</t>
  </si>
  <si>
    <t>Мансуров С.К</t>
  </si>
  <si>
    <t>Ишлаб чикариш эхтиёжларига кура</t>
  </si>
  <si>
    <t>Бабакулов Х.Х</t>
  </si>
  <si>
    <t>г. Бекабад. Узметкомбинат</t>
  </si>
  <si>
    <t>Каракалпакистан, Хива, Ургенч</t>
  </si>
  <si>
    <t>Геология кидирув ишларини назорат килиш</t>
  </si>
  <si>
    <t>Зарафшон шахри</t>
  </si>
  <si>
    <t xml:space="preserve">Олланов Н.Х. </t>
  </si>
  <si>
    <t>Абдуразаков А.Ш.</t>
  </si>
  <si>
    <t>Хужамов А.М.</t>
  </si>
  <si>
    <t>Камолов Р.Х.</t>
  </si>
  <si>
    <t xml:space="preserve">МКБда халқаро стандартлар интеграллаш менежменти тизими бўйича ва стандарти бўйича ре-сертификация ташқи аудити утказиш </t>
  </si>
  <si>
    <t>Франция</t>
  </si>
  <si>
    <t xml:space="preserve">OOO "Bureau Veritas Tashkent" </t>
  </si>
  <si>
    <t>29.01.2024-02.02.2024й.</t>
  </si>
  <si>
    <t>Собственные средства АО НГМК</t>
  </si>
  <si>
    <t>УЧКУДУК ш.</t>
  </si>
  <si>
    <t>3</t>
  </si>
  <si>
    <t>2</t>
  </si>
  <si>
    <t>4</t>
  </si>
  <si>
    <t>АМОНОВ  М. У.</t>
  </si>
  <si>
    <t>5</t>
  </si>
  <si>
    <t>ХАСАНОВ Ж.Т.</t>
  </si>
  <si>
    <t>0</t>
  </si>
  <si>
    <t>АНТОНОВ  Е. А.</t>
  </si>
  <si>
    <t>6</t>
  </si>
  <si>
    <t>11</t>
  </si>
  <si>
    <t>7</t>
  </si>
  <si>
    <t>9</t>
  </si>
  <si>
    <t>10</t>
  </si>
  <si>
    <t>ТАПАРОВ  К. Х.</t>
  </si>
  <si>
    <t>Зарафшан ш.,Мурунтау,Амантау</t>
  </si>
  <si>
    <t>НКМК АЖ</t>
  </si>
  <si>
    <t xml:space="preserve">Ишлаб чикариш масалаларини хал этиш </t>
  </si>
  <si>
    <t>БАХРОНОВ Ф. Ш.</t>
  </si>
  <si>
    <t>САНАКУЛОВ  К.</t>
  </si>
  <si>
    <t>ЭРГАШЕВ  Р.  М.</t>
  </si>
  <si>
    <t xml:space="preserve"> Москва ш, РФ</t>
  </si>
  <si>
    <t xml:space="preserve"> Москва ш., РФ</t>
  </si>
  <si>
    <t>Канада  Торонто ш.</t>
  </si>
  <si>
    <t xml:space="preserve"> Минск ш.,  Беларус Республикаси</t>
  </si>
  <si>
    <t>Исунц С. А.</t>
  </si>
  <si>
    <t xml:space="preserve"> Учкудук ш.</t>
  </si>
  <si>
    <t>Ишлаб чиқариш масалаларини ҳал қилиш учун</t>
  </si>
  <si>
    <t>Маржонбулак  Зармитан</t>
  </si>
  <si>
    <t>Ташкент  ш.</t>
  </si>
  <si>
    <t xml:space="preserve"> Зарафшан ш. ГМЗ-5</t>
  </si>
  <si>
    <t xml:space="preserve"> Нукус  ш. ТЗМКиНО</t>
  </si>
  <si>
    <t>Ташкент ш. НКМК ваколатхонаси</t>
  </si>
  <si>
    <t xml:space="preserve"> Бекабад  ш. Узметкомбинат</t>
  </si>
  <si>
    <t>Зарафшан  ш. ГМЗ-5</t>
  </si>
  <si>
    <t>Ташкент  ш. "Узэкспоцентр"</t>
  </si>
  <si>
    <t>Ташкент ш. Иктисодиёт вазирлиги</t>
  </si>
  <si>
    <t>Зарафшан ш.ГМЗ-5</t>
  </si>
  <si>
    <t>Бекабад  ш. Узметкомбинат</t>
  </si>
  <si>
    <t>Ташкент  ш."Узэкспоцентр"</t>
  </si>
  <si>
    <t>Ташкент ш.</t>
  </si>
  <si>
    <t>Зарафшан  ш.</t>
  </si>
  <si>
    <t>Зарафшан ш.</t>
  </si>
  <si>
    <t xml:space="preserve"> Зарафшан ш.</t>
  </si>
  <si>
    <t>Зарафшан ш, Учкудук</t>
  </si>
  <si>
    <t>Канада ,Торонто ш.</t>
  </si>
  <si>
    <t>Ташкент ш,  Пекин , Китай</t>
  </si>
  <si>
    <t>Ташкент  ш.-   Олмата ш.</t>
  </si>
  <si>
    <t>Олмата ш.</t>
  </si>
  <si>
    <t>Умирзаков Б. Н.</t>
  </si>
  <si>
    <t>Турсунов Р. Р.</t>
  </si>
  <si>
    <t>Эргашев Х. А.</t>
  </si>
  <si>
    <t>Шундан, харажат турлари (минг сўмда)</t>
  </si>
  <si>
    <t>Турар жой билан боғлиқ (меҳмонхона ёки турар жой ижараси) харажатлар</t>
  </si>
  <si>
    <t>Рахманов У.Ж.</t>
  </si>
  <si>
    <t>Абдуллаев К.С.</t>
  </si>
  <si>
    <t>Шарипов А.Ж.</t>
  </si>
  <si>
    <t>Ким В.В.</t>
  </si>
  <si>
    <t>Раджабов С.А.</t>
  </si>
  <si>
    <t>Уткиров О.Р.</t>
  </si>
  <si>
    <t>Бахранов А.Х.</t>
  </si>
  <si>
    <t>Ташболатов Б.Т.</t>
  </si>
  <si>
    <t>Хайитов Ж.Х.</t>
  </si>
  <si>
    <t>Бахронов А.Х.</t>
  </si>
  <si>
    <t>Хатамов Ш.Ж.</t>
  </si>
  <si>
    <t>Эгамов Ш.Х.</t>
  </si>
  <si>
    <t>Мустакимов О.М.</t>
  </si>
  <si>
    <t>Амонов М.У.</t>
  </si>
  <si>
    <t>Хасанов Ж.Т.</t>
  </si>
  <si>
    <t>Антонов Е.А.</t>
  </si>
  <si>
    <t>Бахронов Ф.Ш.</t>
  </si>
  <si>
    <t>Новикова Ж.В.</t>
  </si>
  <si>
    <t>Егорова Л.А.</t>
  </si>
  <si>
    <t>Ишлаб чиқариш масалаларини ҳал қилиш</t>
  </si>
  <si>
    <t>Йиллик хисоботни топшириш</t>
  </si>
  <si>
    <t>Маржонбулоқ ш.</t>
  </si>
  <si>
    <t>Тошкент ш.</t>
  </si>
  <si>
    <t>Навоий ш.</t>
  </si>
  <si>
    <t>Ўзбекистон Навоий ш.</t>
  </si>
  <si>
    <t xml:space="preserve"> Хива ш., Нукус ш., Коракалпогистон Республикаси Муйнок ш.</t>
  </si>
  <si>
    <t>Сурхандарё вилояти</t>
  </si>
  <si>
    <t>Навоий, Нурота, Тошкент</t>
  </si>
  <si>
    <t>2024 йил 1-чорак давомида "НКМК" АЖ  мансабдор шахсларининг хизмат сафарлари харажатлари тўғрисидаги
 МАЪЛУМОТЛАР</t>
  </si>
  <si>
    <t>2024 йил 1-чорак давомида "НКМК" АЖ мансабдор шахсларининг хизмат сафарлари харажатлари тўғрисидаги
 МАЪЛУМОТЛАР</t>
  </si>
  <si>
    <t>2024 йил 1-чорак давомида "НКМК" АЖ да хориждан ташриф буюрган меҳмонларни кутиб олиш харажатлари тўғрисидаги маълумотлар</t>
  </si>
  <si>
    <t>“НКМК” АЖнинг 2024 йил 9 февралдаги
80-сонли буйруғига 
7-ИЛОВА</t>
  </si>
  <si>
    <t>“НКМК” АЖнинг 2024 йил 9 февралдаги
80-сонли буйруғига 
6-ИЛОВА</t>
  </si>
  <si>
    <t>“НКМК” АЖнинг 2024 йил 9 февралдаги
80-сонли буйруғига 
5-ИЛОВА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</si>
</sst>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₽"/>
    <numFmt numFmtId="177" formatCode="_-* #,##0.00\ _₽_-;\-* #,##0.00\ _₽_-;_-* &quot;-&quot;??\ _₽_-;_-@_-"/>
    <numFmt numFmtId="178" formatCode="_-* #,##0.0_р_._-;\-* #,##0.0_р_._-;_-* &quot;-&quot;??_р_._-;_-@_-"/>
    <numFmt numFmtId="179" formatCode="_-* #,##0_р_._-;\-* #,##0_р_._-;_-* &quot;-&quot;??_р_._-;_-@_-"/>
    <numFmt numFmtId="180" formatCode="#,##0.0\ _₽"/>
    <numFmt numFmtId="181" formatCode="#,##0\ _₽"/>
    <numFmt numFmtId="182" formatCode="_-* #,##0.0\ _₽_-;\-* #,##0.0\ _₽_-;_-* &quot;-&quot;??\ _₽_-;_-@_-"/>
    <numFmt numFmtId="183" formatCode="_-* #,##0\ _₽_-;\-* #,##0\ _₽_-;_-* &quot;-&quot;??\ _₽_-;_-@_-"/>
    <numFmt numFmtId="184" formatCode="#,##0.0"/>
  </numFmts>
  <fonts count="54">
    <font>
      <sz val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0"/>
      <name val="Arial Cyr"/>
      <family val="0"/>
    </font>
    <font>
      <b/>
      <i/>
      <sz val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>
      <alignment horizontal="center" vertical="center"/>
      <protection/>
    </xf>
    <xf numFmtId="0" fontId="33" fillId="20" borderId="0">
      <alignment horizontal="lef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 textRotation="90" wrapText="1"/>
    </xf>
    <xf numFmtId="0" fontId="51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/>
    </xf>
    <xf numFmtId="171" fontId="1" fillId="34" borderId="10" xfId="0" applyNumberFormat="1" applyFont="1" applyFill="1" applyBorder="1" applyAlignment="1">
      <alignment horizontal="center" wrapText="1"/>
    </xf>
    <xf numFmtId="0" fontId="33" fillId="20" borderId="11" xfId="33" applyBorder="1" applyAlignment="1" quotePrefix="1">
      <alignment horizontal="center" vertical="center" wrapText="1"/>
      <protection/>
    </xf>
    <xf numFmtId="0" fontId="33" fillId="20" borderId="10" xfId="33" applyBorder="1" applyAlignment="1" quotePrefix="1">
      <alignment horizontal="center" vertical="center" wrapText="1"/>
      <protection/>
    </xf>
    <xf numFmtId="0" fontId="33" fillId="20" borderId="10" xfId="62" applyNumberFormat="1" applyFont="1" applyFill="1" applyBorder="1" applyAlignment="1" quotePrefix="1">
      <alignment horizontal="center" vertical="center" wrapText="1"/>
    </xf>
    <xf numFmtId="0" fontId="33" fillId="20" borderId="12" xfId="33" applyBorder="1" applyAlignment="1" quotePrefix="1">
      <alignment horizontal="center" vertical="center" wrapText="1"/>
      <protection/>
    </xf>
    <xf numFmtId="0" fontId="33" fillId="20" borderId="13" xfId="33" applyBorder="1" applyAlignment="1" quotePrefix="1">
      <alignment horizontal="center" vertical="center" wrapText="1"/>
      <protection/>
    </xf>
    <xf numFmtId="0" fontId="33" fillId="20" borderId="14" xfId="34" applyBorder="1" applyAlignment="1" quotePrefix="1">
      <alignment horizontal="left" vertical="center" wrapText="1"/>
      <protection/>
    </xf>
    <xf numFmtId="0" fontId="33" fillId="20" borderId="10" xfId="34" applyBorder="1" applyAlignment="1" quotePrefix="1">
      <alignment horizontal="left" vertical="center" wrapText="1"/>
      <protection/>
    </xf>
    <xf numFmtId="0" fontId="33" fillId="20" borderId="15" xfId="33" applyBorder="1" applyAlignment="1" quotePrefix="1">
      <alignment horizontal="center" vertical="center" wrapText="1"/>
      <protection/>
    </xf>
    <xf numFmtId="0" fontId="33" fillId="20" borderId="16" xfId="33" applyBorder="1" applyAlignment="1" quotePrefix="1">
      <alignment horizontal="center" vertical="center" wrapText="1"/>
      <protection/>
    </xf>
    <xf numFmtId="0" fontId="33" fillId="20" borderId="0" xfId="34" applyBorder="1" applyAlignment="1" quotePrefix="1">
      <alignment horizontal="left" vertical="center" wrapText="1"/>
      <protection/>
    </xf>
    <xf numFmtId="0" fontId="33" fillId="20" borderId="17" xfId="34" applyBorder="1" applyAlignment="1" quotePrefix="1">
      <alignment horizontal="left" vertical="center" wrapText="1"/>
      <protection/>
    </xf>
    <xf numFmtId="171" fontId="33" fillId="20" borderId="13" xfId="62" applyFont="1" applyFill="1" applyBorder="1" applyAlignment="1" quotePrefix="1">
      <alignment horizontal="center" vertical="center" wrapText="1"/>
    </xf>
    <xf numFmtId="171" fontId="33" fillId="20" borderId="10" xfId="62" applyFont="1" applyFill="1" applyBorder="1" applyAlignment="1" quotePrefix="1">
      <alignment horizontal="center" vertical="center" wrapText="1"/>
    </xf>
    <xf numFmtId="171" fontId="33" fillId="20" borderId="10" xfId="62" applyFont="1" applyFill="1" applyBorder="1" applyAlignment="1">
      <alignment horizontal="center" vertical="center" wrapText="1"/>
    </xf>
    <xf numFmtId="0" fontId="33" fillId="20" borderId="18" xfId="33" applyBorder="1" applyAlignment="1" quotePrefix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33" fillId="20" borderId="19" xfId="33" applyBorder="1" applyAlignment="1" quotePrefix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top" wrapText="1"/>
    </xf>
    <xf numFmtId="0" fontId="33" fillId="20" borderId="20" xfId="34" applyBorder="1" applyAlignment="1" quotePrefix="1">
      <alignment horizontal="left" vertical="center" wrapText="1"/>
      <protection/>
    </xf>
    <xf numFmtId="0" fontId="2" fillId="34" borderId="21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 vertical="center"/>
    </xf>
    <xf numFmtId="0" fontId="52" fillId="36" borderId="10" xfId="0" applyFont="1" applyFill="1" applyBorder="1" applyAlignment="1">
      <alignment horizontal="center" vertical="center" wrapText="1"/>
    </xf>
    <xf numFmtId="3" fontId="52" fillId="36" borderId="10" xfId="0" applyNumberFormat="1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6" borderId="0" xfId="0" applyFont="1" applyFill="1" applyAlignment="1">
      <alignment vertical="center"/>
    </xf>
    <xf numFmtId="0" fontId="8" fillId="36" borderId="10" xfId="0" applyFont="1" applyFill="1" applyBorder="1" applyAlignment="1">
      <alignment horizontal="center" vertical="center" wrapText="1"/>
    </xf>
    <xf numFmtId="0" fontId="53" fillId="36" borderId="10" xfId="33" applyFont="1" applyFill="1" applyBorder="1" applyAlignment="1" quotePrefix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vertical="center"/>
    </xf>
    <xf numFmtId="0" fontId="7" fillId="36" borderId="1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7" fillId="36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4" fontId="7" fillId="36" borderId="0" xfId="0" applyNumberFormat="1" applyFont="1" applyFill="1" applyAlignment="1">
      <alignment horizontal="center" vertical="center"/>
    </xf>
    <xf numFmtId="4" fontId="5" fillId="36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52" fillId="36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3" fontId="8" fillId="36" borderId="10" xfId="64" applyNumberFormat="1" applyFont="1" applyFill="1" applyBorder="1" applyAlignment="1">
      <alignment horizontal="center" vertical="center" wrapText="1"/>
    </xf>
    <xf numFmtId="3" fontId="53" fillId="36" borderId="10" xfId="33" applyNumberFormat="1" applyFont="1" applyFill="1" applyBorder="1" applyAlignment="1">
      <alignment horizontal="center" vertical="center" wrapText="1"/>
      <protection/>
    </xf>
    <xf numFmtId="3" fontId="53" fillId="36" borderId="10" xfId="62" applyNumberFormat="1" applyFont="1" applyFill="1" applyBorder="1" applyAlignment="1" quotePrefix="1">
      <alignment horizontal="center" vertical="center" wrapText="1"/>
    </xf>
    <xf numFmtId="3" fontId="53" fillId="36" borderId="10" xfId="33" applyNumberFormat="1" applyFont="1" applyFill="1" applyBorder="1" applyAlignment="1" quotePrefix="1">
      <alignment horizontal="center" vertical="center" wrapText="1"/>
      <protection/>
    </xf>
    <xf numFmtId="0" fontId="53" fillId="36" borderId="10" xfId="34" applyFont="1" applyFill="1" applyBorder="1" applyAlignment="1" quotePrefix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6" borderId="0" xfId="0" applyFont="1" applyFill="1" applyAlignment="1">
      <alignment horizontal="left" vertical="center" wrapText="1"/>
    </xf>
    <xf numFmtId="0" fontId="7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textRotation="90" wrapText="1"/>
    </xf>
    <xf numFmtId="0" fontId="1" fillId="35" borderId="23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5" xfId="33"/>
    <cellStyle name="S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4</xdr:row>
      <xdr:rowOff>438150</xdr:rowOff>
    </xdr:from>
    <xdr:ext cx="219075" cy="276225"/>
    <xdr:sp fLocksText="0">
      <xdr:nvSpPr>
        <xdr:cNvPr id="1" name="TextBox 2"/>
        <xdr:cNvSpPr txBox="1">
          <a:spLocks noChangeArrowheads="1"/>
        </xdr:cNvSpPr>
      </xdr:nvSpPr>
      <xdr:spPr>
        <a:xfrm>
          <a:off x="4314825" y="13716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P13" sqref="P13"/>
    </sheetView>
  </sheetViews>
  <sheetFormatPr defaultColWidth="8.875" defaultRowHeight="12.75"/>
  <cols>
    <col min="1" max="1" width="9.125" style="49" customWidth="1"/>
    <col min="2" max="2" width="9.25390625" style="49" customWidth="1"/>
    <col min="3" max="3" width="17.625" style="49" customWidth="1"/>
    <col min="4" max="4" width="20.75390625" style="49" customWidth="1"/>
    <col min="5" max="5" width="14.25390625" style="49" customWidth="1"/>
    <col min="6" max="6" width="19.75390625" style="49" customWidth="1"/>
    <col min="7" max="7" width="11.75390625" style="49" customWidth="1"/>
    <col min="8" max="8" width="15.75390625" style="55" customWidth="1"/>
    <col min="9" max="10" width="14.25390625" style="49" customWidth="1"/>
    <col min="11" max="11" width="12.125" style="49" customWidth="1"/>
    <col min="12" max="12" width="19.25390625" style="49" customWidth="1"/>
    <col min="13" max="16384" width="8.875" style="49" customWidth="1"/>
  </cols>
  <sheetData>
    <row r="1" spans="1:12" s="7" customFormat="1" ht="15" customHeight="1">
      <c r="A1" s="39"/>
      <c r="B1" s="39"/>
      <c r="C1" s="39"/>
      <c r="D1" s="39"/>
      <c r="E1" s="39"/>
      <c r="F1" s="39"/>
      <c r="G1" s="39"/>
      <c r="H1" s="50"/>
      <c r="I1" s="39"/>
      <c r="J1" s="39"/>
      <c r="K1" s="63" t="s">
        <v>145</v>
      </c>
      <c r="L1" s="64"/>
    </row>
    <row r="2" spans="1:12" s="7" customFormat="1" ht="15" customHeight="1">
      <c r="A2" s="39"/>
      <c r="B2" s="39"/>
      <c r="C2" s="39"/>
      <c r="D2" s="39"/>
      <c r="E2" s="39"/>
      <c r="F2" s="39"/>
      <c r="G2" s="39"/>
      <c r="H2" s="50"/>
      <c r="I2" s="39"/>
      <c r="J2" s="39"/>
      <c r="K2" s="64"/>
      <c r="L2" s="64"/>
    </row>
    <row r="3" spans="1:12" s="7" customFormat="1" ht="12.75">
      <c r="A3" s="39"/>
      <c r="B3" s="39"/>
      <c r="C3" s="39"/>
      <c r="D3" s="39"/>
      <c r="E3" s="39"/>
      <c r="F3" s="39"/>
      <c r="G3" s="39"/>
      <c r="H3" s="50"/>
      <c r="I3" s="39"/>
      <c r="J3" s="39"/>
      <c r="K3" s="64"/>
      <c r="L3" s="64"/>
    </row>
    <row r="4" spans="1:12" s="7" customFormat="1" ht="12.75">
      <c r="A4" s="39"/>
      <c r="B4" s="39"/>
      <c r="C4" s="39"/>
      <c r="D4" s="39"/>
      <c r="E4" s="39"/>
      <c r="F4" s="39"/>
      <c r="G4" s="39"/>
      <c r="H4" s="50"/>
      <c r="I4" s="39"/>
      <c r="J4" s="39"/>
      <c r="K4" s="64"/>
      <c r="L4" s="64"/>
    </row>
    <row r="5" spans="1:12" s="7" customFormat="1" ht="42" customHeight="1">
      <c r="A5" s="39"/>
      <c r="B5" s="63" t="s">
        <v>140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7" customFormat="1" ht="12.75" hidden="1">
      <c r="A6" s="39"/>
      <c r="B6" s="39"/>
      <c r="C6" s="39"/>
      <c r="D6" s="39"/>
      <c r="E6" s="39"/>
      <c r="F6" s="39"/>
      <c r="G6" s="39"/>
      <c r="H6" s="50"/>
      <c r="I6" s="39"/>
      <c r="J6" s="39"/>
      <c r="K6" s="39"/>
      <c r="L6" s="39"/>
    </row>
    <row r="7" spans="1:12" s="7" customFormat="1" ht="55.5" customHeight="1">
      <c r="A7" s="39"/>
      <c r="B7" s="68" t="s">
        <v>0</v>
      </c>
      <c r="C7" s="68" t="s">
        <v>10</v>
      </c>
      <c r="D7" s="68" t="s">
        <v>1</v>
      </c>
      <c r="E7" s="68" t="s">
        <v>9</v>
      </c>
      <c r="F7" s="68" t="s">
        <v>2</v>
      </c>
      <c r="G7" s="73" t="s">
        <v>17</v>
      </c>
      <c r="H7" s="69" t="s">
        <v>3</v>
      </c>
      <c r="I7" s="68" t="s">
        <v>110</v>
      </c>
      <c r="J7" s="68"/>
      <c r="K7" s="68"/>
      <c r="L7" s="68"/>
    </row>
    <row r="8" spans="1:12" s="7" customFormat="1" ht="51" customHeight="1">
      <c r="A8" s="39"/>
      <c r="B8" s="68"/>
      <c r="C8" s="68"/>
      <c r="D8" s="68"/>
      <c r="E8" s="68"/>
      <c r="F8" s="68"/>
      <c r="G8" s="73"/>
      <c r="H8" s="69"/>
      <c r="I8" s="43" t="s">
        <v>111</v>
      </c>
      <c r="J8" s="43" t="s">
        <v>18</v>
      </c>
      <c r="K8" s="43" t="s">
        <v>4</v>
      </c>
      <c r="L8" s="43" t="s">
        <v>5</v>
      </c>
    </row>
    <row r="9" spans="1:12" s="46" customFormat="1" ht="12.75">
      <c r="A9" s="44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51">
        <v>7</v>
      </c>
      <c r="I9" s="45">
        <v>8</v>
      </c>
      <c r="J9" s="45">
        <v>9</v>
      </c>
      <c r="K9" s="45">
        <v>10</v>
      </c>
      <c r="L9" s="45">
        <v>11</v>
      </c>
    </row>
    <row r="10" spans="1:12" s="46" customFormat="1" ht="12.75">
      <c r="A10" s="44"/>
      <c r="B10" s="72" t="s">
        <v>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35" customFormat="1" ht="38.25">
      <c r="A11" s="40"/>
      <c r="B11" s="36">
        <v>1</v>
      </c>
      <c r="C11" s="36" t="s">
        <v>32</v>
      </c>
      <c r="D11" s="36" t="s">
        <v>135</v>
      </c>
      <c r="E11" s="36">
        <v>6</v>
      </c>
      <c r="F11" s="36" t="s">
        <v>34</v>
      </c>
      <c r="G11" s="36" t="s">
        <v>74</v>
      </c>
      <c r="H11" s="56">
        <v>816</v>
      </c>
      <c r="I11" s="56"/>
      <c r="J11" s="56">
        <v>102</v>
      </c>
      <c r="K11" s="56">
        <v>714</v>
      </c>
      <c r="L11" s="57"/>
    </row>
    <row r="12" spans="1:12" s="35" customFormat="1" ht="12.75">
      <c r="A12" s="40"/>
      <c r="B12" s="36">
        <v>2</v>
      </c>
      <c r="C12" s="36" t="s">
        <v>35</v>
      </c>
      <c r="D12" s="36" t="s">
        <v>134</v>
      </c>
      <c r="E12" s="36">
        <v>6</v>
      </c>
      <c r="F12" s="36" t="s">
        <v>37</v>
      </c>
      <c r="G12" s="36" t="s">
        <v>74</v>
      </c>
      <c r="H12" s="56">
        <v>714</v>
      </c>
      <c r="I12" s="56"/>
      <c r="J12" s="56"/>
      <c r="K12" s="56">
        <v>714</v>
      </c>
      <c r="L12" s="57"/>
    </row>
    <row r="13" spans="1:12" s="35" customFormat="1" ht="38.25">
      <c r="A13" s="40"/>
      <c r="B13" s="36">
        <v>3</v>
      </c>
      <c r="C13" s="36" t="s">
        <v>85</v>
      </c>
      <c r="D13" s="36" t="s">
        <v>133</v>
      </c>
      <c r="E13" s="36">
        <v>5</v>
      </c>
      <c r="F13" s="36" t="s">
        <v>38</v>
      </c>
      <c r="G13" s="36" t="s">
        <v>74</v>
      </c>
      <c r="H13" s="56">
        <v>595</v>
      </c>
      <c r="I13" s="56"/>
      <c r="J13" s="56"/>
      <c r="K13" s="56">
        <v>595</v>
      </c>
      <c r="L13" s="57"/>
    </row>
    <row r="14" spans="1:12" s="35" customFormat="1" ht="12.75">
      <c r="A14" s="40"/>
      <c r="B14" s="36">
        <v>4</v>
      </c>
      <c r="C14" s="36" t="s">
        <v>35</v>
      </c>
      <c r="D14" s="36" t="s">
        <v>134</v>
      </c>
      <c r="E14" s="36">
        <v>7</v>
      </c>
      <c r="F14" s="36" t="s">
        <v>38</v>
      </c>
      <c r="G14" s="36" t="s">
        <v>74</v>
      </c>
      <c r="H14" s="56">
        <v>2833</v>
      </c>
      <c r="I14" s="56">
        <v>2000</v>
      </c>
      <c r="J14" s="56"/>
      <c r="K14" s="56">
        <v>833</v>
      </c>
      <c r="L14" s="57"/>
    </row>
    <row r="15" spans="1:12" s="35" customFormat="1" ht="38.25">
      <c r="A15" s="40"/>
      <c r="B15" s="36">
        <v>5</v>
      </c>
      <c r="C15" s="41" t="s">
        <v>131</v>
      </c>
      <c r="D15" s="41" t="s">
        <v>136</v>
      </c>
      <c r="E15" s="41">
        <v>2</v>
      </c>
      <c r="F15" s="41" t="s">
        <v>107</v>
      </c>
      <c r="G15" s="36" t="s">
        <v>74</v>
      </c>
      <c r="H15" s="57">
        <f>I15+J15+K15+L15</f>
        <v>1052</v>
      </c>
      <c r="I15" s="57">
        <f>250000/1000</f>
        <v>250</v>
      </c>
      <c r="J15" s="57">
        <f>564000/1000</f>
        <v>564</v>
      </c>
      <c r="K15" s="57">
        <f>68000/1000</f>
        <v>68</v>
      </c>
      <c r="L15" s="57">
        <f>170000/1000</f>
        <v>170</v>
      </c>
    </row>
    <row r="16" spans="1:12" s="35" customFormat="1" ht="38.25">
      <c r="A16" s="40"/>
      <c r="B16" s="36">
        <v>6</v>
      </c>
      <c r="C16" s="36" t="s">
        <v>39</v>
      </c>
      <c r="D16" s="36" t="s">
        <v>139</v>
      </c>
      <c r="E16" s="37">
        <v>84</v>
      </c>
      <c r="F16" s="38" t="s">
        <v>40</v>
      </c>
      <c r="G16" s="36" t="s">
        <v>74</v>
      </c>
      <c r="H16" s="37">
        <f>25496000/1000</f>
        <v>25496</v>
      </c>
      <c r="I16" s="37">
        <f>15500000/1000</f>
        <v>15500</v>
      </c>
      <c r="J16" s="37"/>
      <c r="K16" s="37">
        <f>2856000/1000</f>
        <v>2856</v>
      </c>
      <c r="L16" s="37">
        <f>7140000/1000</f>
        <v>7140</v>
      </c>
    </row>
    <row r="17" spans="1:12" s="35" customFormat="1" ht="38.25">
      <c r="A17" s="40"/>
      <c r="B17" s="36">
        <v>7</v>
      </c>
      <c r="C17" s="36" t="s">
        <v>85</v>
      </c>
      <c r="D17" s="41" t="s">
        <v>73</v>
      </c>
      <c r="E17" s="41">
        <v>3</v>
      </c>
      <c r="F17" s="41" t="s">
        <v>108</v>
      </c>
      <c r="G17" s="36" t="s">
        <v>74</v>
      </c>
      <c r="H17" s="57">
        <v>357</v>
      </c>
      <c r="I17" s="57"/>
      <c r="J17" s="57"/>
      <c r="K17" s="57">
        <v>357</v>
      </c>
      <c r="L17" s="57"/>
    </row>
    <row r="18" spans="1:12" s="35" customFormat="1" ht="38.25">
      <c r="A18" s="40"/>
      <c r="B18" s="36">
        <v>8</v>
      </c>
      <c r="C18" s="36" t="s">
        <v>85</v>
      </c>
      <c r="D18" s="41" t="s">
        <v>84</v>
      </c>
      <c r="E18" s="41">
        <v>3</v>
      </c>
      <c r="F18" s="41" t="s">
        <v>108</v>
      </c>
      <c r="G18" s="36" t="s">
        <v>74</v>
      </c>
      <c r="H18" s="57">
        <v>357</v>
      </c>
      <c r="I18" s="57"/>
      <c r="J18" s="57"/>
      <c r="K18" s="57">
        <v>357</v>
      </c>
      <c r="L18" s="57"/>
    </row>
    <row r="19" spans="1:12" s="35" customFormat="1" ht="27" customHeight="1">
      <c r="A19" s="40"/>
      <c r="B19" s="70">
        <v>9</v>
      </c>
      <c r="C19" s="67" t="s">
        <v>85</v>
      </c>
      <c r="D19" s="67" t="s">
        <v>86</v>
      </c>
      <c r="E19" s="67">
        <v>2</v>
      </c>
      <c r="F19" s="67" t="s">
        <v>108</v>
      </c>
      <c r="G19" s="67" t="s">
        <v>74</v>
      </c>
      <c r="H19" s="71">
        <v>538</v>
      </c>
      <c r="I19" s="71">
        <v>300</v>
      </c>
      <c r="J19" s="71"/>
      <c r="K19" s="71">
        <v>238</v>
      </c>
      <c r="L19" s="71"/>
    </row>
    <row r="20" spans="1:12" s="35" customFormat="1" ht="13.5" customHeight="1">
      <c r="A20" s="40"/>
      <c r="B20" s="70"/>
      <c r="C20" s="67"/>
      <c r="D20" s="67"/>
      <c r="E20" s="67"/>
      <c r="F20" s="67"/>
      <c r="G20" s="67"/>
      <c r="H20" s="71"/>
      <c r="I20" s="71"/>
      <c r="J20" s="71"/>
      <c r="K20" s="71"/>
      <c r="L20" s="71"/>
    </row>
    <row r="21" spans="1:12" s="35" customFormat="1" ht="30" customHeight="1">
      <c r="A21" s="40"/>
      <c r="B21" s="36">
        <v>10</v>
      </c>
      <c r="C21" s="41" t="s">
        <v>35</v>
      </c>
      <c r="D21" s="41" t="s">
        <v>87</v>
      </c>
      <c r="E21" s="41">
        <v>5</v>
      </c>
      <c r="F21" s="41" t="s">
        <v>109</v>
      </c>
      <c r="G21" s="36" t="s">
        <v>74</v>
      </c>
      <c r="H21" s="57">
        <v>1027</v>
      </c>
      <c r="I21" s="57"/>
      <c r="J21" s="57">
        <v>432</v>
      </c>
      <c r="K21" s="57">
        <v>595</v>
      </c>
      <c r="L21" s="57"/>
    </row>
    <row r="22" spans="1:12" s="35" customFormat="1" ht="51">
      <c r="A22" s="40"/>
      <c r="B22" s="36">
        <v>11</v>
      </c>
      <c r="C22" s="36" t="s">
        <v>85</v>
      </c>
      <c r="D22" s="41" t="s">
        <v>137</v>
      </c>
      <c r="E22" s="41">
        <v>6</v>
      </c>
      <c r="F22" s="41" t="s">
        <v>109</v>
      </c>
      <c r="G22" s="36" t="s">
        <v>74</v>
      </c>
      <c r="H22" s="57">
        <v>3581</v>
      </c>
      <c r="I22" s="57">
        <v>900</v>
      </c>
      <c r="J22" s="57"/>
      <c r="K22" s="57">
        <v>714</v>
      </c>
      <c r="L22" s="57">
        <v>1967</v>
      </c>
    </row>
    <row r="23" spans="1:12" s="35" customFormat="1" ht="12.75">
      <c r="A23" s="40"/>
      <c r="B23" s="36">
        <v>12</v>
      </c>
      <c r="C23" s="41" t="s">
        <v>35</v>
      </c>
      <c r="D23" s="41" t="s">
        <v>134</v>
      </c>
      <c r="E23" s="41">
        <v>5</v>
      </c>
      <c r="F23" s="41" t="s">
        <v>41</v>
      </c>
      <c r="G23" s="36" t="s">
        <v>74</v>
      </c>
      <c r="H23" s="57">
        <v>3970</v>
      </c>
      <c r="I23" s="57">
        <v>2894</v>
      </c>
      <c r="J23" s="57">
        <v>481</v>
      </c>
      <c r="K23" s="57">
        <v>170</v>
      </c>
      <c r="L23" s="57">
        <v>425</v>
      </c>
    </row>
    <row r="24" spans="1:12" s="35" customFormat="1" ht="12.75">
      <c r="A24" s="40"/>
      <c r="B24" s="36">
        <v>13</v>
      </c>
      <c r="C24" s="41" t="s">
        <v>35</v>
      </c>
      <c r="D24" s="41" t="s">
        <v>134</v>
      </c>
      <c r="E24" s="41">
        <v>5</v>
      </c>
      <c r="F24" s="41" t="s">
        <v>42</v>
      </c>
      <c r="G24" s="36" t="s">
        <v>74</v>
      </c>
      <c r="H24" s="57">
        <v>2862</v>
      </c>
      <c r="I24" s="57">
        <v>1786</v>
      </c>
      <c r="J24" s="57">
        <v>481</v>
      </c>
      <c r="K24" s="57">
        <v>170</v>
      </c>
      <c r="L24" s="57">
        <v>425</v>
      </c>
    </row>
    <row r="25" spans="1:12" s="35" customFormat="1" ht="25.5">
      <c r="A25" s="40"/>
      <c r="B25" s="36">
        <v>14</v>
      </c>
      <c r="C25" s="41" t="s">
        <v>43</v>
      </c>
      <c r="D25" s="41" t="s">
        <v>138</v>
      </c>
      <c r="E25" s="41">
        <v>3</v>
      </c>
      <c r="F25" s="41" t="s">
        <v>44</v>
      </c>
      <c r="G25" s="36" t="s">
        <v>74</v>
      </c>
      <c r="H25" s="57">
        <v>1117</v>
      </c>
      <c r="I25" s="57">
        <v>760</v>
      </c>
      <c r="J25" s="57"/>
      <c r="K25" s="57">
        <v>102</v>
      </c>
      <c r="L25" s="57">
        <v>255</v>
      </c>
    </row>
    <row r="26" spans="1:12" s="35" customFormat="1" ht="25.5">
      <c r="A26" s="40"/>
      <c r="B26" s="36">
        <v>15</v>
      </c>
      <c r="C26" s="41" t="s">
        <v>43</v>
      </c>
      <c r="D26" s="36" t="s">
        <v>88</v>
      </c>
      <c r="E26" s="36">
        <v>4</v>
      </c>
      <c r="F26" s="41" t="s">
        <v>112</v>
      </c>
      <c r="G26" s="36" t="s">
        <v>74</v>
      </c>
      <c r="H26" s="56">
        <f aca="true" t="shared" si="0" ref="H26:H42">SUM(I26:L26)</f>
        <v>1076</v>
      </c>
      <c r="I26" s="56">
        <v>600</v>
      </c>
      <c r="J26" s="56"/>
      <c r="K26" s="56">
        <f>136+340</f>
        <v>476</v>
      </c>
      <c r="L26" s="56"/>
    </row>
    <row r="27" spans="1:12" s="35" customFormat="1" ht="25.5">
      <c r="A27" s="40"/>
      <c r="B27" s="36">
        <v>16</v>
      </c>
      <c r="C27" s="41" t="s">
        <v>43</v>
      </c>
      <c r="D27" s="36" t="s">
        <v>88</v>
      </c>
      <c r="E27" s="36">
        <v>3</v>
      </c>
      <c r="F27" s="36" t="s">
        <v>113</v>
      </c>
      <c r="G27" s="36" t="s">
        <v>74</v>
      </c>
      <c r="H27" s="56">
        <f t="shared" si="0"/>
        <v>493</v>
      </c>
      <c r="I27" s="56">
        <v>136</v>
      </c>
      <c r="J27" s="56"/>
      <c r="K27" s="56">
        <f>255+102</f>
        <v>357</v>
      </c>
      <c r="L27" s="56"/>
    </row>
    <row r="28" spans="1:12" s="35" customFormat="1" ht="25.5">
      <c r="A28" s="40"/>
      <c r="B28" s="36">
        <v>17</v>
      </c>
      <c r="C28" s="41" t="s">
        <v>43</v>
      </c>
      <c r="D28" s="36" t="s">
        <v>88</v>
      </c>
      <c r="E28" s="36">
        <v>3</v>
      </c>
      <c r="F28" s="36" t="s">
        <v>114</v>
      </c>
      <c r="G28" s="36" t="s">
        <v>74</v>
      </c>
      <c r="H28" s="56">
        <f t="shared" si="0"/>
        <v>493</v>
      </c>
      <c r="I28" s="56">
        <v>136</v>
      </c>
      <c r="J28" s="56"/>
      <c r="K28" s="56">
        <f>255+102</f>
        <v>357</v>
      </c>
      <c r="L28" s="56"/>
    </row>
    <row r="29" spans="1:12" s="35" customFormat="1" ht="25.5">
      <c r="A29" s="40"/>
      <c r="B29" s="36">
        <v>18</v>
      </c>
      <c r="C29" s="41" t="s">
        <v>43</v>
      </c>
      <c r="D29" s="36" t="s">
        <v>89</v>
      </c>
      <c r="E29" s="36">
        <v>3</v>
      </c>
      <c r="F29" s="36" t="s">
        <v>115</v>
      </c>
      <c r="G29" s="36" t="s">
        <v>74</v>
      </c>
      <c r="H29" s="56">
        <f t="shared" si="0"/>
        <v>2297.24</v>
      </c>
      <c r="I29" s="56">
        <v>1350</v>
      </c>
      <c r="J29" s="56">
        <v>471.24</v>
      </c>
      <c r="K29" s="56">
        <f>136+340</f>
        <v>476</v>
      </c>
      <c r="L29" s="56"/>
    </row>
    <row r="30" spans="1:12" s="35" customFormat="1" ht="25.5">
      <c r="A30" s="40"/>
      <c r="B30" s="36">
        <v>19</v>
      </c>
      <c r="C30" s="41" t="s">
        <v>43</v>
      </c>
      <c r="D30" s="41" t="s">
        <v>90</v>
      </c>
      <c r="E30" s="36">
        <v>4</v>
      </c>
      <c r="F30" s="41" t="s">
        <v>116</v>
      </c>
      <c r="G30" s="36" t="s">
        <v>74</v>
      </c>
      <c r="H30" s="56">
        <f t="shared" si="0"/>
        <v>1491.1599999999999</v>
      </c>
      <c r="I30" s="56">
        <v>450</v>
      </c>
      <c r="J30" s="56">
        <f>236*2+93.16</f>
        <v>565.16</v>
      </c>
      <c r="K30" s="56">
        <f>136+340</f>
        <v>476</v>
      </c>
      <c r="L30" s="56"/>
    </row>
    <row r="31" spans="1:12" s="35" customFormat="1" ht="25.5">
      <c r="A31" s="40"/>
      <c r="B31" s="36">
        <v>20</v>
      </c>
      <c r="C31" s="41" t="s">
        <v>43</v>
      </c>
      <c r="D31" s="36" t="s">
        <v>91</v>
      </c>
      <c r="E31" s="36">
        <v>2</v>
      </c>
      <c r="F31" s="36" t="s">
        <v>117</v>
      </c>
      <c r="G31" s="36" t="s">
        <v>74</v>
      </c>
      <c r="H31" s="56">
        <f t="shared" si="0"/>
        <v>697.4</v>
      </c>
      <c r="I31" s="56">
        <v>150</v>
      </c>
      <c r="J31" s="56">
        <v>309.4</v>
      </c>
      <c r="K31" s="56">
        <f>68+170</f>
        <v>238</v>
      </c>
      <c r="L31" s="56"/>
    </row>
    <row r="32" spans="1:12" s="35" customFormat="1" ht="25.5">
      <c r="A32" s="40"/>
      <c r="B32" s="36">
        <v>21</v>
      </c>
      <c r="C32" s="41" t="s">
        <v>43</v>
      </c>
      <c r="D32" s="41" t="s">
        <v>90</v>
      </c>
      <c r="E32" s="36">
        <v>3</v>
      </c>
      <c r="F32" s="41" t="s">
        <v>112</v>
      </c>
      <c r="G32" s="36" t="s">
        <v>74</v>
      </c>
      <c r="H32" s="56">
        <f t="shared" si="0"/>
        <v>1677.68</v>
      </c>
      <c r="I32" s="56">
        <f>340+510</f>
        <v>850</v>
      </c>
      <c r="J32" s="56">
        <v>470.68</v>
      </c>
      <c r="K32" s="56">
        <f>102+255</f>
        <v>357</v>
      </c>
      <c r="L32" s="56"/>
    </row>
    <row r="33" spans="1:12" s="35" customFormat="1" ht="25.5">
      <c r="A33" s="40"/>
      <c r="B33" s="36">
        <v>22</v>
      </c>
      <c r="C33" s="41" t="s">
        <v>43</v>
      </c>
      <c r="D33" s="36" t="s">
        <v>92</v>
      </c>
      <c r="E33" s="36">
        <v>9</v>
      </c>
      <c r="F33" s="41" t="s">
        <v>113</v>
      </c>
      <c r="G33" s="36" t="s">
        <v>74</v>
      </c>
      <c r="H33" s="56">
        <f t="shared" si="0"/>
        <v>1615</v>
      </c>
      <c r="I33" s="56">
        <v>544</v>
      </c>
      <c r="J33" s="56"/>
      <c r="K33" s="56">
        <f>306+765</f>
        <v>1071</v>
      </c>
      <c r="L33" s="56"/>
    </row>
    <row r="34" spans="1:12" s="35" customFormat="1" ht="25.5">
      <c r="A34" s="40"/>
      <c r="B34" s="36">
        <v>23</v>
      </c>
      <c r="C34" s="41" t="s">
        <v>43</v>
      </c>
      <c r="D34" s="36" t="s">
        <v>45</v>
      </c>
      <c r="E34" s="36">
        <v>11</v>
      </c>
      <c r="F34" s="36" t="s">
        <v>117</v>
      </c>
      <c r="G34" s="36" t="s">
        <v>74</v>
      </c>
      <c r="H34" s="56">
        <f t="shared" si="0"/>
        <v>3618.4</v>
      </c>
      <c r="I34" s="56">
        <v>2000</v>
      </c>
      <c r="J34" s="56">
        <v>309.4</v>
      </c>
      <c r="K34" s="56">
        <f>374+935</f>
        <v>1309</v>
      </c>
      <c r="L34" s="56"/>
    </row>
    <row r="35" spans="1:12" s="35" customFormat="1" ht="38.25">
      <c r="A35" s="40"/>
      <c r="B35" s="36">
        <v>24</v>
      </c>
      <c r="C35" s="36" t="s">
        <v>85</v>
      </c>
      <c r="D35" s="41" t="s">
        <v>93</v>
      </c>
      <c r="E35" s="36">
        <v>2</v>
      </c>
      <c r="F35" s="41" t="s">
        <v>118</v>
      </c>
      <c r="G35" s="36" t="s">
        <v>74</v>
      </c>
      <c r="H35" s="56">
        <f t="shared" si="0"/>
        <v>1028</v>
      </c>
      <c r="I35" s="56">
        <v>450</v>
      </c>
      <c r="J35" s="56">
        <v>340</v>
      </c>
      <c r="K35" s="56">
        <f>170+68</f>
        <v>238</v>
      </c>
      <c r="L35" s="56"/>
    </row>
    <row r="36" spans="1:12" s="35" customFormat="1" ht="25.5">
      <c r="A36" s="40"/>
      <c r="B36" s="36">
        <v>25</v>
      </c>
      <c r="C36" s="41" t="s">
        <v>43</v>
      </c>
      <c r="D36" s="41" t="s">
        <v>94</v>
      </c>
      <c r="E36" s="36">
        <v>1</v>
      </c>
      <c r="F36" s="41" t="s">
        <v>119</v>
      </c>
      <c r="G36" s="36" t="s">
        <v>74</v>
      </c>
      <c r="H36" s="56">
        <f t="shared" si="0"/>
        <v>551.6</v>
      </c>
      <c r="I36" s="56"/>
      <c r="J36" s="56">
        <v>432.6</v>
      </c>
      <c r="K36" s="56">
        <f>34+85</f>
        <v>119</v>
      </c>
      <c r="L36" s="56"/>
    </row>
    <row r="37" spans="1:12" s="35" customFormat="1" ht="25.5">
      <c r="A37" s="40"/>
      <c r="B37" s="36">
        <v>26</v>
      </c>
      <c r="C37" s="41" t="s">
        <v>43</v>
      </c>
      <c r="D37" s="41" t="s">
        <v>94</v>
      </c>
      <c r="E37" s="36">
        <v>1</v>
      </c>
      <c r="F37" s="41" t="s">
        <v>112</v>
      </c>
      <c r="G37" s="36" t="s">
        <v>74</v>
      </c>
      <c r="H37" s="56">
        <f>SUM(I37:L37)</f>
        <v>554.6</v>
      </c>
      <c r="I37" s="56"/>
      <c r="J37" s="56">
        <v>435.6</v>
      </c>
      <c r="K37" s="56">
        <f>34+85</f>
        <v>119</v>
      </c>
      <c r="L37" s="56"/>
    </row>
    <row r="38" spans="1:12" s="35" customFormat="1" ht="25.5">
      <c r="A38" s="40"/>
      <c r="B38" s="36">
        <v>27</v>
      </c>
      <c r="C38" s="41" t="s">
        <v>43</v>
      </c>
      <c r="D38" s="36" t="s">
        <v>95</v>
      </c>
      <c r="E38" s="36">
        <v>3</v>
      </c>
      <c r="F38" s="41" t="s">
        <v>113</v>
      </c>
      <c r="G38" s="36" t="s">
        <v>74</v>
      </c>
      <c r="H38" s="56">
        <f>SUM(I38:L38)</f>
        <v>837</v>
      </c>
      <c r="I38" s="56">
        <v>480</v>
      </c>
      <c r="J38" s="56"/>
      <c r="K38" s="56">
        <f>255+102</f>
        <v>357</v>
      </c>
      <c r="L38" s="56"/>
    </row>
    <row r="39" spans="1:12" s="35" customFormat="1" ht="25.5">
      <c r="A39" s="40"/>
      <c r="B39" s="36">
        <v>28</v>
      </c>
      <c r="C39" s="41" t="s">
        <v>43</v>
      </c>
      <c r="D39" s="36" t="s">
        <v>96</v>
      </c>
      <c r="E39" s="41">
        <v>2</v>
      </c>
      <c r="F39" s="41" t="s">
        <v>120</v>
      </c>
      <c r="G39" s="36" t="s">
        <v>74</v>
      </c>
      <c r="H39" s="56">
        <f>SUM(I39:L39)</f>
        <v>488</v>
      </c>
      <c r="I39" s="56">
        <v>250</v>
      </c>
      <c r="J39" s="56"/>
      <c r="K39" s="56">
        <f>170+68</f>
        <v>238</v>
      </c>
      <c r="L39" s="56"/>
    </row>
    <row r="40" spans="1:12" s="35" customFormat="1" ht="25.5">
      <c r="A40" s="40"/>
      <c r="B40" s="36">
        <v>29</v>
      </c>
      <c r="C40" s="41" t="s">
        <v>43</v>
      </c>
      <c r="D40" s="41" t="s">
        <v>97</v>
      </c>
      <c r="E40" s="36">
        <v>3</v>
      </c>
      <c r="F40" s="41" t="s">
        <v>121</v>
      </c>
      <c r="G40" s="36" t="s">
        <v>74</v>
      </c>
      <c r="H40" s="56">
        <f>SUM(I40:L40)</f>
        <v>1597</v>
      </c>
      <c r="I40" s="56">
        <v>900</v>
      </c>
      <c r="J40" s="56">
        <v>340</v>
      </c>
      <c r="K40" s="56">
        <f>102+255</f>
        <v>357</v>
      </c>
      <c r="L40" s="56"/>
    </row>
    <row r="41" spans="1:12" s="35" customFormat="1" ht="40.5" customHeight="1">
      <c r="A41" s="40"/>
      <c r="B41" s="36">
        <v>30</v>
      </c>
      <c r="C41" s="41" t="s">
        <v>43</v>
      </c>
      <c r="D41" s="36" t="s">
        <v>91</v>
      </c>
      <c r="E41" s="36">
        <v>15</v>
      </c>
      <c r="F41" s="36" t="s">
        <v>117</v>
      </c>
      <c r="G41" s="36" t="s">
        <v>74</v>
      </c>
      <c r="H41" s="56">
        <f t="shared" si="0"/>
        <v>8939.7</v>
      </c>
      <c r="I41" s="56">
        <v>154.7</v>
      </c>
      <c r="J41" s="56">
        <f>6500+500</f>
        <v>7000</v>
      </c>
      <c r="K41" s="56">
        <f>1275+510</f>
        <v>1785</v>
      </c>
      <c r="L41" s="56"/>
    </row>
    <row r="42" spans="1:12" s="35" customFormat="1" ht="45" customHeight="1">
      <c r="A42" s="40"/>
      <c r="B42" s="36">
        <v>31</v>
      </c>
      <c r="C42" s="41" t="s">
        <v>43</v>
      </c>
      <c r="D42" s="41" t="s">
        <v>46</v>
      </c>
      <c r="E42" s="36">
        <v>6</v>
      </c>
      <c r="F42" s="41" t="s">
        <v>116</v>
      </c>
      <c r="G42" s="36" t="s">
        <v>74</v>
      </c>
      <c r="H42" s="56">
        <f t="shared" si="0"/>
        <v>714</v>
      </c>
      <c r="I42" s="56"/>
      <c r="J42" s="56"/>
      <c r="K42" s="56">
        <f>204+510</f>
        <v>714</v>
      </c>
      <c r="L42" s="56"/>
    </row>
    <row r="43" spans="1:12" s="35" customFormat="1" ht="12.75">
      <c r="A43" s="40"/>
      <c r="B43" s="36">
        <v>32</v>
      </c>
      <c r="C43" s="41" t="s">
        <v>35</v>
      </c>
      <c r="D43" s="41" t="s">
        <v>36</v>
      </c>
      <c r="E43" s="36">
        <v>6</v>
      </c>
      <c r="F43" s="41" t="s">
        <v>49</v>
      </c>
      <c r="G43" s="36" t="s">
        <v>74</v>
      </c>
      <c r="H43" s="56">
        <v>2964</v>
      </c>
      <c r="I43" s="56">
        <v>2250</v>
      </c>
      <c r="J43" s="56"/>
      <c r="K43" s="56">
        <v>714</v>
      </c>
      <c r="L43" s="56"/>
    </row>
    <row r="44" spans="1:12" s="35" customFormat="1" ht="38.25">
      <c r="A44" s="40"/>
      <c r="B44" s="36">
        <v>33</v>
      </c>
      <c r="C44" s="41" t="s">
        <v>47</v>
      </c>
      <c r="D44" s="41" t="s">
        <v>48</v>
      </c>
      <c r="E44" s="36">
        <v>2</v>
      </c>
      <c r="F44" s="41" t="s">
        <v>50</v>
      </c>
      <c r="G44" s="36" t="s">
        <v>74</v>
      </c>
      <c r="H44" s="56">
        <v>533</v>
      </c>
      <c r="I44" s="56">
        <v>295</v>
      </c>
      <c r="J44" s="56"/>
      <c r="K44" s="56">
        <v>238</v>
      </c>
      <c r="L44" s="56"/>
    </row>
    <row r="45" spans="1:12" s="35" customFormat="1" ht="25.5">
      <c r="A45" s="40"/>
      <c r="B45" s="36">
        <v>34</v>
      </c>
      <c r="C45" s="41" t="s">
        <v>132</v>
      </c>
      <c r="D45" s="41" t="s">
        <v>33</v>
      </c>
      <c r="E45" s="41">
        <v>3</v>
      </c>
      <c r="F45" s="41" t="s">
        <v>51</v>
      </c>
      <c r="G45" s="36" t="s">
        <v>74</v>
      </c>
      <c r="H45" s="57">
        <v>957</v>
      </c>
      <c r="I45" s="57">
        <v>600</v>
      </c>
      <c r="J45" s="57"/>
      <c r="K45" s="57">
        <v>357</v>
      </c>
      <c r="L45" s="57"/>
    </row>
    <row r="46" spans="1:12" s="35" customFormat="1" ht="25.5">
      <c r="A46" s="40"/>
      <c r="B46" s="36">
        <v>35</v>
      </c>
      <c r="C46" s="41" t="s">
        <v>132</v>
      </c>
      <c r="D46" s="41" t="s">
        <v>33</v>
      </c>
      <c r="E46" s="41">
        <v>2</v>
      </c>
      <c r="F46" s="41" t="s">
        <v>51</v>
      </c>
      <c r="G46" s="36" t="s">
        <v>74</v>
      </c>
      <c r="H46" s="57">
        <v>538</v>
      </c>
      <c r="I46" s="57">
        <v>300</v>
      </c>
      <c r="J46" s="57"/>
      <c r="K46" s="57">
        <v>238</v>
      </c>
      <c r="L46" s="57"/>
    </row>
    <row r="47" spans="1:12" s="35" customFormat="1" ht="25.5">
      <c r="A47" s="40"/>
      <c r="B47" s="36">
        <v>36</v>
      </c>
      <c r="C47" s="41" t="s">
        <v>132</v>
      </c>
      <c r="D47" s="41" t="s">
        <v>33</v>
      </c>
      <c r="E47" s="41">
        <v>2</v>
      </c>
      <c r="F47" s="41" t="s">
        <v>52</v>
      </c>
      <c r="G47" s="36" t="s">
        <v>74</v>
      </c>
      <c r="H47" s="57">
        <v>585</v>
      </c>
      <c r="I47" s="57">
        <v>150</v>
      </c>
      <c r="J47" s="57">
        <v>197</v>
      </c>
      <c r="K47" s="57">
        <v>238</v>
      </c>
      <c r="L47" s="57"/>
    </row>
    <row r="48" spans="1:12" s="35" customFormat="1" ht="25.5">
      <c r="A48" s="40"/>
      <c r="B48" s="36">
        <v>37</v>
      </c>
      <c r="C48" s="41" t="s">
        <v>43</v>
      </c>
      <c r="D48" s="41" t="s">
        <v>58</v>
      </c>
      <c r="E48" s="41">
        <v>1</v>
      </c>
      <c r="F48" s="41" t="s">
        <v>122</v>
      </c>
      <c r="G48" s="36" t="s">
        <v>74</v>
      </c>
      <c r="H48" s="58">
        <v>238</v>
      </c>
      <c r="I48" s="58"/>
      <c r="J48" s="58"/>
      <c r="K48" s="58">
        <v>68</v>
      </c>
      <c r="L48" s="58">
        <v>170</v>
      </c>
    </row>
    <row r="49" spans="1:13" s="35" customFormat="1" ht="57" customHeight="1">
      <c r="A49" s="40"/>
      <c r="B49" s="36">
        <v>38</v>
      </c>
      <c r="C49" s="41" t="s">
        <v>43</v>
      </c>
      <c r="D49" s="62" t="s">
        <v>98</v>
      </c>
      <c r="E49" s="42" t="s">
        <v>59</v>
      </c>
      <c r="F49" s="42" t="s">
        <v>123</v>
      </c>
      <c r="G49" s="36" t="s">
        <v>74</v>
      </c>
      <c r="H49" s="60">
        <f>I49+J49+K49</f>
        <v>829.6</v>
      </c>
      <c r="I49" s="59">
        <v>136</v>
      </c>
      <c r="J49" s="60">
        <v>336.6</v>
      </c>
      <c r="K49" s="60">
        <v>357</v>
      </c>
      <c r="L49" s="61"/>
      <c r="M49" s="35">
        <v>1000</v>
      </c>
    </row>
    <row r="50" spans="1:13" s="35" customFormat="1" ht="51.75" customHeight="1">
      <c r="A50" s="40"/>
      <c r="B50" s="36">
        <v>39</v>
      </c>
      <c r="C50" s="41" t="s">
        <v>43</v>
      </c>
      <c r="D50" s="62" t="s">
        <v>99</v>
      </c>
      <c r="E50" s="42" t="s">
        <v>61</v>
      </c>
      <c r="F50" s="42" t="s">
        <v>124</v>
      </c>
      <c r="G50" s="36" t="s">
        <v>74</v>
      </c>
      <c r="H50" s="60">
        <f aca="true" t="shared" si="1" ref="H50:H72">I50+J50+K50</f>
        <v>1526</v>
      </c>
      <c r="I50" s="59">
        <v>1050</v>
      </c>
      <c r="J50" s="60"/>
      <c r="K50" s="60">
        <v>476</v>
      </c>
      <c r="L50" s="61"/>
      <c r="M50" s="35">
        <v>1000</v>
      </c>
    </row>
    <row r="51" spans="1:13" s="35" customFormat="1" ht="64.5" customHeight="1">
      <c r="A51" s="40"/>
      <c r="B51" s="36">
        <v>40</v>
      </c>
      <c r="C51" s="41" t="s">
        <v>43</v>
      </c>
      <c r="D51" s="62" t="s">
        <v>98</v>
      </c>
      <c r="E51" s="42" t="s">
        <v>59</v>
      </c>
      <c r="F51" s="42" t="s">
        <v>125</v>
      </c>
      <c r="G51" s="36" t="s">
        <v>74</v>
      </c>
      <c r="H51" s="60">
        <f t="shared" si="1"/>
        <v>875</v>
      </c>
      <c r="I51" s="59"/>
      <c r="J51" s="60">
        <v>518</v>
      </c>
      <c r="K51" s="60">
        <v>357</v>
      </c>
      <c r="L51" s="61"/>
      <c r="M51" s="35">
        <v>1000</v>
      </c>
    </row>
    <row r="52" spans="1:13" s="35" customFormat="1" ht="43.5" customHeight="1">
      <c r="A52" s="40"/>
      <c r="B52" s="36">
        <v>41</v>
      </c>
      <c r="C52" s="41" t="s">
        <v>43</v>
      </c>
      <c r="D52" s="62" t="s">
        <v>100</v>
      </c>
      <c r="E52" s="42" t="s">
        <v>63</v>
      </c>
      <c r="F52" s="42" t="s">
        <v>124</v>
      </c>
      <c r="G52" s="36" t="s">
        <v>74</v>
      </c>
      <c r="H52" s="60">
        <f t="shared" si="1"/>
        <v>1945</v>
      </c>
      <c r="I52" s="59">
        <v>1350</v>
      </c>
      <c r="J52" s="60"/>
      <c r="K52" s="60">
        <v>595</v>
      </c>
      <c r="L52" s="61"/>
      <c r="M52" s="35">
        <v>1000</v>
      </c>
    </row>
    <row r="53" spans="1:13" s="35" customFormat="1" ht="47.25" customHeight="1">
      <c r="A53" s="40"/>
      <c r="B53" s="36">
        <v>42</v>
      </c>
      <c r="C53" s="41" t="s">
        <v>43</v>
      </c>
      <c r="D53" s="62" t="s">
        <v>98</v>
      </c>
      <c r="E53" s="42" t="s">
        <v>60</v>
      </c>
      <c r="F53" s="42" t="s">
        <v>126</v>
      </c>
      <c r="G53" s="36" t="s">
        <v>74</v>
      </c>
      <c r="H53" s="60">
        <f t="shared" si="1"/>
        <v>999</v>
      </c>
      <c r="I53" s="59"/>
      <c r="J53" s="60">
        <v>767</v>
      </c>
      <c r="K53" s="60">
        <v>232</v>
      </c>
      <c r="L53" s="61"/>
      <c r="M53" s="35">
        <v>1000</v>
      </c>
    </row>
    <row r="54" spans="1:13" s="35" customFormat="1" ht="52.5" customHeight="1">
      <c r="A54" s="40"/>
      <c r="B54" s="36">
        <v>43</v>
      </c>
      <c r="C54" s="41" t="s">
        <v>43</v>
      </c>
      <c r="D54" s="62" t="s">
        <v>98</v>
      </c>
      <c r="E54" s="42" t="s">
        <v>63</v>
      </c>
      <c r="F54" s="42" t="s">
        <v>126</v>
      </c>
      <c r="G54" s="36" t="s">
        <v>74</v>
      </c>
      <c r="H54" s="60">
        <f t="shared" si="1"/>
        <v>595</v>
      </c>
      <c r="I54" s="59"/>
      <c r="J54" s="60"/>
      <c r="K54" s="60">
        <v>595</v>
      </c>
      <c r="L54" s="61"/>
      <c r="M54" s="35">
        <v>1000</v>
      </c>
    </row>
    <row r="55" spans="1:13" s="35" customFormat="1" ht="56.25" customHeight="1">
      <c r="A55" s="40"/>
      <c r="B55" s="36">
        <v>44</v>
      </c>
      <c r="C55" s="41" t="s">
        <v>43</v>
      </c>
      <c r="D55" s="62" t="s">
        <v>98</v>
      </c>
      <c r="E55" s="42" t="s">
        <v>60</v>
      </c>
      <c r="F55" s="42" t="s">
        <v>125</v>
      </c>
      <c r="G55" s="36" t="s">
        <v>74</v>
      </c>
      <c r="H55" s="60">
        <f t="shared" si="1"/>
        <v>1034</v>
      </c>
      <c r="I55" s="59"/>
      <c r="J55" s="60">
        <v>796</v>
      </c>
      <c r="K55" s="60">
        <v>238</v>
      </c>
      <c r="L55" s="61"/>
      <c r="M55" s="35">
        <v>1000</v>
      </c>
    </row>
    <row r="56" spans="1:13" s="35" customFormat="1" ht="45.75" customHeight="1">
      <c r="A56" s="40"/>
      <c r="B56" s="36">
        <v>45</v>
      </c>
      <c r="C56" s="41" t="s">
        <v>43</v>
      </c>
      <c r="D56" s="62" t="s">
        <v>98</v>
      </c>
      <c r="E56" s="42" t="s">
        <v>65</v>
      </c>
      <c r="F56" s="42" t="s">
        <v>127</v>
      </c>
      <c r="G56" s="36" t="s">
        <v>74</v>
      </c>
      <c r="H56" s="60">
        <f t="shared" si="1"/>
        <v>282</v>
      </c>
      <c r="I56" s="59"/>
      <c r="J56" s="60">
        <v>282</v>
      </c>
      <c r="K56" s="60"/>
      <c r="L56" s="61"/>
      <c r="M56" s="35">
        <v>1000</v>
      </c>
    </row>
    <row r="57" spans="1:13" s="35" customFormat="1" ht="45.75" customHeight="1">
      <c r="A57" s="40"/>
      <c r="B57" s="36">
        <v>46</v>
      </c>
      <c r="C57" s="41" t="s">
        <v>43</v>
      </c>
      <c r="D57" s="62" t="s">
        <v>98</v>
      </c>
      <c r="E57" s="42" t="s">
        <v>59</v>
      </c>
      <c r="F57" s="42" t="s">
        <v>128</v>
      </c>
      <c r="G57" s="36" t="s">
        <v>74</v>
      </c>
      <c r="H57" s="60">
        <f t="shared" si="1"/>
        <v>903</v>
      </c>
      <c r="I57" s="59"/>
      <c r="J57" s="60">
        <v>546</v>
      </c>
      <c r="K57" s="60">
        <v>357</v>
      </c>
      <c r="L57" s="61"/>
      <c r="M57" s="35">
        <v>1000</v>
      </c>
    </row>
    <row r="58" spans="1:13" s="35" customFormat="1" ht="45.75" customHeight="1">
      <c r="A58" s="40"/>
      <c r="B58" s="36">
        <v>47</v>
      </c>
      <c r="C58" s="41" t="s">
        <v>43</v>
      </c>
      <c r="D58" s="62" t="s">
        <v>98</v>
      </c>
      <c r="E58" s="42" t="s">
        <v>60</v>
      </c>
      <c r="F58" s="42" t="s">
        <v>129</v>
      </c>
      <c r="G58" s="36" t="s">
        <v>74</v>
      </c>
      <c r="H58" s="60">
        <f t="shared" si="1"/>
        <v>1840</v>
      </c>
      <c r="I58" s="59">
        <v>900</v>
      </c>
      <c r="J58" s="60">
        <v>702</v>
      </c>
      <c r="K58" s="60">
        <v>238</v>
      </c>
      <c r="L58" s="61"/>
      <c r="M58" s="35">
        <v>1000</v>
      </c>
    </row>
    <row r="59" spans="1:13" s="35" customFormat="1" ht="51" customHeight="1">
      <c r="A59" s="40"/>
      <c r="B59" s="36">
        <v>48</v>
      </c>
      <c r="C59" s="41" t="s">
        <v>43</v>
      </c>
      <c r="D59" s="62" t="s">
        <v>100</v>
      </c>
      <c r="E59" s="42" t="s">
        <v>67</v>
      </c>
      <c r="F59" s="42" t="s">
        <v>124</v>
      </c>
      <c r="G59" s="36" t="s">
        <v>74</v>
      </c>
      <c r="H59" s="60">
        <f t="shared" si="1"/>
        <v>2214</v>
      </c>
      <c r="I59" s="59">
        <v>1500</v>
      </c>
      <c r="J59" s="60"/>
      <c r="K59" s="60">
        <v>714</v>
      </c>
      <c r="L59" s="61"/>
      <c r="M59" s="35">
        <v>1000</v>
      </c>
    </row>
    <row r="60" spans="1:13" s="35" customFormat="1" ht="32.25" customHeight="1">
      <c r="A60" s="40"/>
      <c r="B60" s="36">
        <v>49</v>
      </c>
      <c r="C60" s="41" t="s">
        <v>43</v>
      </c>
      <c r="D60" s="62" t="s">
        <v>98</v>
      </c>
      <c r="E60" s="42" t="s">
        <v>60</v>
      </c>
      <c r="F60" s="42" t="s">
        <v>126</v>
      </c>
      <c r="G60" s="36" t="s">
        <v>74</v>
      </c>
      <c r="H60" s="60">
        <f t="shared" si="1"/>
        <v>1048</v>
      </c>
      <c r="I60" s="59"/>
      <c r="J60" s="60">
        <v>810</v>
      </c>
      <c r="K60" s="60">
        <v>238</v>
      </c>
      <c r="L60" s="61"/>
      <c r="M60" s="35">
        <v>1000</v>
      </c>
    </row>
    <row r="61" spans="1:13" s="35" customFormat="1" ht="32.25" customHeight="1">
      <c r="A61" s="40"/>
      <c r="B61" s="36">
        <v>50</v>
      </c>
      <c r="C61" s="41" t="s">
        <v>43</v>
      </c>
      <c r="D61" s="62" t="s">
        <v>98</v>
      </c>
      <c r="E61" s="42" t="s">
        <v>60</v>
      </c>
      <c r="F61" s="42" t="s">
        <v>83</v>
      </c>
      <c r="G61" s="36" t="s">
        <v>74</v>
      </c>
      <c r="H61" s="60">
        <f t="shared" si="1"/>
        <v>688</v>
      </c>
      <c r="I61" s="59">
        <v>450</v>
      </c>
      <c r="J61" s="60"/>
      <c r="K61" s="60">
        <v>238</v>
      </c>
      <c r="L61" s="61"/>
      <c r="M61" s="35">
        <v>1000</v>
      </c>
    </row>
    <row r="62" spans="1:13" s="35" customFormat="1" ht="32.25" customHeight="1">
      <c r="A62" s="40"/>
      <c r="B62" s="36">
        <v>51</v>
      </c>
      <c r="C62" s="41" t="s">
        <v>43</v>
      </c>
      <c r="D62" s="62" t="s">
        <v>101</v>
      </c>
      <c r="E62" s="42" t="s">
        <v>68</v>
      </c>
      <c r="F62" s="42" t="s">
        <v>124</v>
      </c>
      <c r="G62" s="36" t="s">
        <v>74</v>
      </c>
      <c r="H62" s="60">
        <f t="shared" si="1"/>
        <v>5809</v>
      </c>
      <c r="I62" s="59">
        <v>4500</v>
      </c>
      <c r="J62" s="60"/>
      <c r="K62" s="60">
        <v>1309</v>
      </c>
      <c r="L62" s="61"/>
      <c r="M62" s="35">
        <v>1000</v>
      </c>
    </row>
    <row r="63" spans="1:13" s="35" customFormat="1" ht="32.25" customHeight="1">
      <c r="A63" s="40"/>
      <c r="B63" s="36">
        <v>52</v>
      </c>
      <c r="C63" s="41" t="s">
        <v>43</v>
      </c>
      <c r="D63" s="62" t="s">
        <v>98</v>
      </c>
      <c r="E63" s="42" t="s">
        <v>59</v>
      </c>
      <c r="F63" s="42" t="s">
        <v>126</v>
      </c>
      <c r="G63" s="36" t="s">
        <v>74</v>
      </c>
      <c r="H63" s="60">
        <f t="shared" si="1"/>
        <v>1167</v>
      </c>
      <c r="I63" s="59"/>
      <c r="J63" s="60">
        <v>810</v>
      </c>
      <c r="K63" s="60">
        <v>357</v>
      </c>
      <c r="L63" s="61"/>
      <c r="M63" s="35">
        <v>1000</v>
      </c>
    </row>
    <row r="64" spans="1:13" s="35" customFormat="1" ht="32.25" customHeight="1">
      <c r="A64" s="40"/>
      <c r="B64" s="36">
        <v>53</v>
      </c>
      <c r="C64" s="41" t="s">
        <v>43</v>
      </c>
      <c r="D64" s="62" t="s">
        <v>101</v>
      </c>
      <c r="E64" s="42" t="s">
        <v>63</v>
      </c>
      <c r="F64" s="42" t="s">
        <v>124</v>
      </c>
      <c r="G64" s="36" t="s">
        <v>74</v>
      </c>
      <c r="H64" s="60">
        <f t="shared" si="1"/>
        <v>1795</v>
      </c>
      <c r="I64" s="59">
        <v>1200</v>
      </c>
      <c r="J64" s="60"/>
      <c r="K64" s="60">
        <v>595</v>
      </c>
      <c r="L64" s="61"/>
      <c r="M64" s="35">
        <v>1000</v>
      </c>
    </row>
    <row r="65" spans="1:13" s="35" customFormat="1" ht="32.25" customHeight="1">
      <c r="A65" s="40"/>
      <c r="B65" s="36">
        <v>54</v>
      </c>
      <c r="C65" s="41" t="s">
        <v>43</v>
      </c>
      <c r="D65" s="62" t="s">
        <v>101</v>
      </c>
      <c r="E65" s="42" t="s">
        <v>69</v>
      </c>
      <c r="F65" s="42" t="s">
        <v>124</v>
      </c>
      <c r="G65" s="36" t="s">
        <v>74</v>
      </c>
      <c r="H65" s="60">
        <f t="shared" si="1"/>
        <v>3333</v>
      </c>
      <c r="I65" s="59">
        <v>2500</v>
      </c>
      <c r="J65" s="60"/>
      <c r="K65" s="60">
        <v>833</v>
      </c>
      <c r="L65" s="61"/>
      <c r="M65" s="35">
        <v>1000</v>
      </c>
    </row>
    <row r="66" spans="1:13" s="35" customFormat="1" ht="32.25" customHeight="1">
      <c r="A66" s="40"/>
      <c r="B66" s="36">
        <v>55</v>
      </c>
      <c r="C66" s="41" t="s">
        <v>43</v>
      </c>
      <c r="D66" s="62" t="s">
        <v>98</v>
      </c>
      <c r="E66" s="42" t="s">
        <v>70</v>
      </c>
      <c r="F66" s="42" t="s">
        <v>127</v>
      </c>
      <c r="G66" s="36" t="s">
        <v>74</v>
      </c>
      <c r="H66" s="60">
        <f t="shared" si="1"/>
        <v>2163</v>
      </c>
      <c r="I66" s="59"/>
      <c r="J66" s="60">
        <v>1092</v>
      </c>
      <c r="K66" s="60">
        <v>1071</v>
      </c>
      <c r="L66" s="61"/>
      <c r="M66" s="35">
        <v>1000</v>
      </c>
    </row>
    <row r="67" spans="1:13" s="35" customFormat="1" ht="32.25" customHeight="1">
      <c r="A67" s="40"/>
      <c r="B67" s="36">
        <v>56</v>
      </c>
      <c r="C67" s="41" t="s">
        <v>43</v>
      </c>
      <c r="D67" s="62" t="s">
        <v>98</v>
      </c>
      <c r="E67" s="42" t="s">
        <v>60</v>
      </c>
      <c r="F67" s="42" t="s">
        <v>128</v>
      </c>
      <c r="G67" s="36" t="s">
        <v>74</v>
      </c>
      <c r="H67" s="60">
        <f t="shared" si="1"/>
        <v>1096</v>
      </c>
      <c r="I67" s="59"/>
      <c r="J67" s="60">
        <v>858</v>
      </c>
      <c r="K67" s="60">
        <v>238</v>
      </c>
      <c r="L67" s="61"/>
      <c r="M67" s="35">
        <v>1000</v>
      </c>
    </row>
    <row r="68" spans="1:13" s="35" customFormat="1" ht="32.25" customHeight="1">
      <c r="A68" s="40"/>
      <c r="B68" s="36">
        <v>57</v>
      </c>
      <c r="C68" s="41" t="s">
        <v>43</v>
      </c>
      <c r="D68" s="62" t="s">
        <v>98</v>
      </c>
      <c r="E68" s="42" t="s">
        <v>61</v>
      </c>
      <c r="F68" s="42" t="s">
        <v>123</v>
      </c>
      <c r="G68" s="36" t="s">
        <v>74</v>
      </c>
      <c r="H68" s="60">
        <f t="shared" si="1"/>
        <v>1142.6</v>
      </c>
      <c r="I68" s="59">
        <v>204</v>
      </c>
      <c r="J68" s="60">
        <v>462.6</v>
      </c>
      <c r="K68" s="60">
        <v>476</v>
      </c>
      <c r="L68" s="61"/>
      <c r="M68" s="35">
        <v>1000</v>
      </c>
    </row>
    <row r="69" spans="1:13" s="35" customFormat="1" ht="32.25" customHeight="1">
      <c r="A69" s="40"/>
      <c r="B69" s="36">
        <v>58</v>
      </c>
      <c r="C69" s="41" t="s">
        <v>43</v>
      </c>
      <c r="D69" s="62" t="s">
        <v>100</v>
      </c>
      <c r="E69" s="42" t="s">
        <v>71</v>
      </c>
      <c r="F69" s="42" t="s">
        <v>124</v>
      </c>
      <c r="G69" s="36" t="s">
        <v>74</v>
      </c>
      <c r="H69" s="60">
        <f t="shared" si="1"/>
        <v>5190</v>
      </c>
      <c r="I69" s="59">
        <v>4000</v>
      </c>
      <c r="J69" s="60"/>
      <c r="K69" s="60">
        <v>1190</v>
      </c>
      <c r="L69" s="61"/>
      <c r="M69" s="35">
        <v>1000</v>
      </c>
    </row>
    <row r="70" spans="1:13" s="35" customFormat="1" ht="32.25" customHeight="1">
      <c r="A70" s="40"/>
      <c r="B70" s="36">
        <v>59</v>
      </c>
      <c r="C70" s="41" t="s">
        <v>43</v>
      </c>
      <c r="D70" s="62" t="s">
        <v>98</v>
      </c>
      <c r="E70" s="42" t="s">
        <v>60</v>
      </c>
      <c r="F70" s="42" t="s">
        <v>130</v>
      </c>
      <c r="G70" s="36" t="s">
        <v>74</v>
      </c>
      <c r="H70" s="60">
        <f t="shared" si="1"/>
        <v>970</v>
      </c>
      <c r="I70" s="59">
        <v>450</v>
      </c>
      <c r="J70" s="60">
        <v>282</v>
      </c>
      <c r="K70" s="60">
        <v>238</v>
      </c>
      <c r="L70" s="61"/>
      <c r="M70" s="35">
        <v>1000</v>
      </c>
    </row>
    <row r="71" spans="1:13" s="35" customFormat="1" ht="32.25" customHeight="1">
      <c r="A71" s="40"/>
      <c r="B71" s="36">
        <v>60</v>
      </c>
      <c r="C71" s="41" t="s">
        <v>43</v>
      </c>
      <c r="D71" s="62" t="s">
        <v>102</v>
      </c>
      <c r="E71" s="42" t="s">
        <v>60</v>
      </c>
      <c r="F71" s="42" t="s">
        <v>130</v>
      </c>
      <c r="G71" s="36" t="s">
        <v>74</v>
      </c>
      <c r="H71" s="60">
        <f t="shared" si="1"/>
        <v>538</v>
      </c>
      <c r="I71" s="59">
        <v>300</v>
      </c>
      <c r="J71" s="60"/>
      <c r="K71" s="60">
        <v>238</v>
      </c>
      <c r="L71" s="61"/>
      <c r="M71" s="35">
        <v>1000</v>
      </c>
    </row>
    <row r="72" spans="1:13" s="35" customFormat="1" ht="32.25" customHeight="1">
      <c r="A72" s="40"/>
      <c r="B72" s="36">
        <v>61</v>
      </c>
      <c r="C72" s="41" t="s">
        <v>43</v>
      </c>
      <c r="D72" s="62" t="s">
        <v>100</v>
      </c>
      <c r="E72" s="42" t="s">
        <v>59</v>
      </c>
      <c r="F72" s="42" t="s">
        <v>124</v>
      </c>
      <c r="G72" s="36" t="s">
        <v>74</v>
      </c>
      <c r="H72" s="60">
        <f t="shared" si="1"/>
        <v>1357</v>
      </c>
      <c r="I72" s="59">
        <v>1000</v>
      </c>
      <c r="J72" s="60"/>
      <c r="K72" s="60">
        <v>357</v>
      </c>
      <c r="L72" s="61"/>
      <c r="M72" s="35">
        <v>1000</v>
      </c>
    </row>
    <row r="73" spans="1:12" s="35" customFormat="1" ht="12.75" hidden="1">
      <c r="A73" s="40"/>
      <c r="B73" s="36">
        <v>69</v>
      </c>
      <c r="C73" s="47"/>
      <c r="D73" s="47"/>
      <c r="E73" s="36"/>
      <c r="F73" s="48"/>
      <c r="G73" s="36"/>
      <c r="H73" s="52"/>
      <c r="I73" s="36"/>
      <c r="J73" s="36"/>
      <c r="K73" s="36"/>
      <c r="L73" s="36"/>
    </row>
    <row r="74" spans="1:12" s="35" customFormat="1" ht="12.75" hidden="1">
      <c r="A74" s="40"/>
      <c r="B74" s="36">
        <v>70</v>
      </c>
      <c r="C74" s="47"/>
      <c r="D74" s="47"/>
      <c r="E74" s="36"/>
      <c r="F74" s="48"/>
      <c r="G74" s="36"/>
      <c r="H74" s="52"/>
      <c r="I74" s="36"/>
      <c r="J74" s="36"/>
      <c r="K74" s="36"/>
      <c r="L74" s="36"/>
    </row>
    <row r="75" spans="1:12" s="35" customFormat="1" ht="12.75" hidden="1">
      <c r="A75" s="40"/>
      <c r="B75" s="36">
        <v>71</v>
      </c>
      <c r="C75" s="47"/>
      <c r="D75" s="47"/>
      <c r="E75" s="36"/>
      <c r="F75" s="48"/>
      <c r="G75" s="36"/>
      <c r="H75" s="52"/>
      <c r="I75" s="36"/>
      <c r="J75" s="36"/>
      <c r="K75" s="36"/>
      <c r="L75" s="36"/>
    </row>
    <row r="76" spans="1:12" s="35" customFormat="1" ht="12.75" hidden="1">
      <c r="A76" s="40"/>
      <c r="B76" s="36">
        <v>72</v>
      </c>
      <c r="C76" s="47"/>
      <c r="D76" s="47"/>
      <c r="E76" s="36"/>
      <c r="F76" s="48"/>
      <c r="G76" s="36"/>
      <c r="H76" s="52"/>
      <c r="I76" s="36"/>
      <c r="J76" s="36"/>
      <c r="K76" s="36"/>
      <c r="L76" s="36"/>
    </row>
    <row r="77" spans="1:12" s="35" customFormat="1" ht="12.75" hidden="1">
      <c r="A77" s="40"/>
      <c r="B77" s="36">
        <v>73</v>
      </c>
      <c r="C77" s="47"/>
      <c r="D77" s="47"/>
      <c r="E77" s="36"/>
      <c r="F77" s="48"/>
      <c r="G77" s="36"/>
      <c r="H77" s="52"/>
      <c r="I77" s="36"/>
      <c r="J77" s="36"/>
      <c r="K77" s="36"/>
      <c r="L77" s="36"/>
    </row>
    <row r="78" spans="1:12" s="35" customFormat="1" ht="12.75" hidden="1">
      <c r="A78" s="40"/>
      <c r="B78" s="36">
        <v>74</v>
      </c>
      <c r="C78" s="47"/>
      <c r="D78" s="47"/>
      <c r="E78" s="36"/>
      <c r="F78" s="48"/>
      <c r="G78" s="36"/>
      <c r="H78" s="52"/>
      <c r="I78" s="36"/>
      <c r="J78" s="36"/>
      <c r="K78" s="36"/>
      <c r="L78" s="36"/>
    </row>
    <row r="79" spans="1:12" s="35" customFormat="1" ht="12.75" hidden="1">
      <c r="A79" s="40"/>
      <c r="B79" s="36">
        <v>75</v>
      </c>
      <c r="C79" s="47"/>
      <c r="D79" s="47"/>
      <c r="E79" s="36"/>
      <c r="F79" s="48"/>
      <c r="G79" s="36"/>
      <c r="H79" s="52"/>
      <c r="I79" s="36"/>
      <c r="J79" s="36"/>
      <c r="K79" s="36"/>
      <c r="L79" s="36"/>
    </row>
    <row r="80" spans="1:12" s="35" customFormat="1" ht="12.75" hidden="1">
      <c r="A80" s="40"/>
      <c r="B80" s="36">
        <v>76</v>
      </c>
      <c r="C80" s="47"/>
      <c r="D80" s="47"/>
      <c r="E80" s="36"/>
      <c r="F80" s="48"/>
      <c r="G80" s="36"/>
      <c r="H80" s="52"/>
      <c r="I80" s="36"/>
      <c r="J80" s="36"/>
      <c r="K80" s="36"/>
      <c r="L80" s="36"/>
    </row>
    <row r="81" spans="1:12" s="35" customFormat="1" ht="12.75" hidden="1">
      <c r="A81" s="40"/>
      <c r="B81" s="36">
        <v>77</v>
      </c>
      <c r="C81" s="47"/>
      <c r="D81" s="47"/>
      <c r="E81" s="36"/>
      <c r="F81" s="48"/>
      <c r="G81" s="36"/>
      <c r="H81" s="52"/>
      <c r="I81" s="36"/>
      <c r="J81" s="36"/>
      <c r="K81" s="36"/>
      <c r="L81" s="36"/>
    </row>
    <row r="82" spans="1:12" s="35" customFormat="1" ht="12.75" hidden="1">
      <c r="A82" s="40"/>
      <c r="B82" s="36">
        <v>78</v>
      </c>
      <c r="C82" s="47"/>
      <c r="D82" s="47"/>
      <c r="E82" s="36"/>
      <c r="F82" s="48"/>
      <c r="G82" s="36"/>
      <c r="H82" s="52"/>
      <c r="I82" s="36"/>
      <c r="J82" s="36"/>
      <c r="K82" s="36"/>
      <c r="L82" s="36"/>
    </row>
    <row r="83" spans="1:12" s="35" customFormat="1" ht="12.75" hidden="1">
      <c r="A83" s="40"/>
      <c r="B83" s="36">
        <v>79</v>
      </c>
      <c r="C83" s="47"/>
      <c r="D83" s="47"/>
      <c r="E83" s="36"/>
      <c r="F83" s="48"/>
      <c r="G83" s="36"/>
      <c r="H83" s="52"/>
      <c r="I83" s="36"/>
      <c r="J83" s="36"/>
      <c r="K83" s="36"/>
      <c r="L83" s="36"/>
    </row>
    <row r="84" spans="1:12" s="35" customFormat="1" ht="12.75" hidden="1">
      <c r="A84" s="40"/>
      <c r="B84" s="36">
        <v>80</v>
      </c>
      <c r="C84" s="47"/>
      <c r="D84" s="47"/>
      <c r="E84" s="36"/>
      <c r="F84" s="48"/>
      <c r="G84" s="36"/>
      <c r="H84" s="52"/>
      <c r="I84" s="36"/>
      <c r="J84" s="36"/>
      <c r="K84" s="36"/>
      <c r="L84" s="36"/>
    </row>
    <row r="85" spans="1:12" s="35" customFormat="1" ht="12.75" hidden="1">
      <c r="A85" s="40"/>
      <c r="B85" s="36">
        <v>81</v>
      </c>
      <c r="C85" s="47"/>
      <c r="D85" s="47"/>
      <c r="E85" s="36"/>
      <c r="F85" s="48"/>
      <c r="G85" s="36"/>
      <c r="H85" s="52"/>
      <c r="I85" s="36"/>
      <c r="J85" s="36"/>
      <c r="K85" s="36"/>
      <c r="L85" s="36"/>
    </row>
    <row r="86" spans="1:12" s="35" customFormat="1" ht="12.75" hidden="1">
      <c r="A86" s="40"/>
      <c r="B86" s="36">
        <v>82</v>
      </c>
      <c r="C86" s="47"/>
      <c r="D86" s="47"/>
      <c r="E86" s="36"/>
      <c r="F86" s="48"/>
      <c r="G86" s="36"/>
      <c r="H86" s="52"/>
      <c r="I86" s="36"/>
      <c r="J86" s="36"/>
      <c r="K86" s="36"/>
      <c r="L86" s="36"/>
    </row>
    <row r="87" spans="1:12" s="35" customFormat="1" ht="12.75" hidden="1">
      <c r="A87" s="40"/>
      <c r="B87" s="36">
        <v>83</v>
      </c>
      <c r="C87" s="47"/>
      <c r="D87" s="47"/>
      <c r="E87" s="36"/>
      <c r="F87" s="48"/>
      <c r="G87" s="36"/>
      <c r="H87" s="52"/>
      <c r="I87" s="36"/>
      <c r="J87" s="36"/>
      <c r="K87" s="36"/>
      <c r="L87" s="36"/>
    </row>
    <row r="88" spans="1:12" s="35" customFormat="1" ht="12.75" hidden="1">
      <c r="A88" s="40"/>
      <c r="B88" s="36">
        <v>84</v>
      </c>
      <c r="C88" s="47"/>
      <c r="D88" s="47"/>
      <c r="E88" s="36"/>
      <c r="F88" s="48"/>
      <c r="G88" s="36"/>
      <c r="H88" s="52"/>
      <c r="I88" s="36"/>
      <c r="J88" s="36"/>
      <c r="K88" s="36"/>
      <c r="L88" s="36"/>
    </row>
    <row r="89" spans="1:12" s="35" customFormat="1" ht="12.75" hidden="1">
      <c r="A89" s="40"/>
      <c r="B89" s="36">
        <v>85</v>
      </c>
      <c r="C89" s="47"/>
      <c r="D89" s="47"/>
      <c r="E89" s="36"/>
      <c r="F89" s="48"/>
      <c r="G89" s="36"/>
      <c r="H89" s="52"/>
      <c r="I89" s="36"/>
      <c r="J89" s="36"/>
      <c r="K89" s="36"/>
      <c r="L89" s="36"/>
    </row>
    <row r="90" spans="1:12" s="35" customFormat="1" ht="12.75" hidden="1">
      <c r="A90" s="40"/>
      <c r="B90" s="36">
        <v>86</v>
      </c>
      <c r="C90" s="47"/>
      <c r="D90" s="47"/>
      <c r="E90" s="36"/>
      <c r="F90" s="48"/>
      <c r="G90" s="36"/>
      <c r="H90" s="52"/>
      <c r="I90" s="36"/>
      <c r="J90" s="36"/>
      <c r="K90" s="36"/>
      <c r="L90" s="36"/>
    </row>
    <row r="91" spans="1:12" s="35" customFormat="1" ht="12.75" hidden="1">
      <c r="A91" s="40"/>
      <c r="B91" s="36">
        <v>87</v>
      </c>
      <c r="C91" s="47"/>
      <c r="D91" s="47"/>
      <c r="E91" s="36"/>
      <c r="F91" s="48"/>
      <c r="G91" s="36"/>
      <c r="H91" s="52"/>
      <c r="I91" s="36"/>
      <c r="J91" s="36"/>
      <c r="K91" s="36"/>
      <c r="L91" s="36"/>
    </row>
    <row r="92" spans="1:12" s="35" customFormat="1" ht="12.75">
      <c r="A92" s="40"/>
      <c r="B92" s="36"/>
      <c r="C92" s="47"/>
      <c r="D92" s="47"/>
      <c r="E92" s="36"/>
      <c r="F92" s="48"/>
      <c r="G92" s="36"/>
      <c r="H92" s="52">
        <f>SUM(H11:H91)</f>
        <v>118637.98000000001</v>
      </c>
      <c r="I92" s="36"/>
      <c r="J92" s="36"/>
      <c r="K92" s="36"/>
      <c r="L92" s="36"/>
    </row>
    <row r="93" spans="1:12" s="46" customFormat="1" ht="12.75">
      <c r="A93" s="44"/>
      <c r="B93" s="66" t="s">
        <v>7</v>
      </c>
      <c r="C93" s="66"/>
      <c r="D93" s="66"/>
      <c r="E93" s="66"/>
      <c r="F93" s="66"/>
      <c r="G93" s="66"/>
      <c r="H93" s="51">
        <f>H92</f>
        <v>118637.98000000001</v>
      </c>
      <c r="I93" s="45"/>
      <c r="J93" s="45"/>
      <c r="K93" s="45"/>
      <c r="L93" s="45"/>
    </row>
    <row r="94" spans="1:12" s="46" customFormat="1" ht="12.75">
      <c r="A94" s="44"/>
      <c r="B94" s="66" t="s">
        <v>8</v>
      </c>
      <c r="C94" s="66"/>
      <c r="D94" s="66"/>
      <c r="E94" s="66"/>
      <c r="F94" s="66"/>
      <c r="G94" s="66"/>
      <c r="H94" s="51">
        <f>H93</f>
        <v>118637.98000000001</v>
      </c>
      <c r="I94" s="45"/>
      <c r="J94" s="45"/>
      <c r="K94" s="45"/>
      <c r="L94" s="45"/>
    </row>
    <row r="95" spans="1:12" s="46" customFormat="1" ht="12.75">
      <c r="A95" s="44"/>
      <c r="B95" s="44"/>
      <c r="C95" s="44"/>
      <c r="D95" s="44"/>
      <c r="E95" s="44"/>
      <c r="F95" s="44"/>
      <c r="G95" s="44"/>
      <c r="H95" s="53"/>
      <c r="I95" s="44"/>
      <c r="J95" s="44"/>
      <c r="K95" s="44"/>
      <c r="L95" s="44"/>
    </row>
    <row r="96" spans="1:12" s="46" customFormat="1" ht="12.75">
      <c r="A96" s="44"/>
      <c r="B96" s="44"/>
      <c r="C96" s="44"/>
      <c r="D96" s="44"/>
      <c r="E96" s="44"/>
      <c r="F96" s="44"/>
      <c r="G96" s="44"/>
      <c r="H96" s="53"/>
      <c r="I96" s="44"/>
      <c r="J96" s="44"/>
      <c r="K96" s="44"/>
      <c r="L96" s="44"/>
    </row>
    <row r="97" spans="1:12" s="46" customFormat="1" ht="78.75" customHeight="1">
      <c r="A97" s="44"/>
      <c r="B97" s="65" t="s">
        <v>11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s="46" customFormat="1" ht="12.75">
      <c r="A98" s="44"/>
      <c r="B98" s="44"/>
      <c r="C98" s="44"/>
      <c r="D98" s="44"/>
      <c r="E98" s="44"/>
      <c r="F98" s="44"/>
      <c r="G98" s="44"/>
      <c r="H98" s="53"/>
      <c r="I98" s="44"/>
      <c r="J98" s="44"/>
      <c r="K98" s="44"/>
      <c r="L98" s="44"/>
    </row>
    <row r="99" spans="1:12" s="46" customFormat="1" ht="12.75">
      <c r="A99" s="44"/>
      <c r="B99" s="44"/>
      <c r="C99" s="44"/>
      <c r="D99" s="44"/>
      <c r="E99" s="44"/>
      <c r="F99" s="44"/>
      <c r="G99" s="44"/>
      <c r="H99" s="53"/>
      <c r="I99" s="44"/>
      <c r="J99" s="44"/>
      <c r="K99" s="44"/>
      <c r="L99" s="44"/>
    </row>
    <row r="100" spans="1:12" s="46" customFormat="1" ht="12.75">
      <c r="A100" s="44"/>
      <c r="B100" s="44"/>
      <c r="C100" s="44"/>
      <c r="D100" s="44"/>
      <c r="E100" s="44"/>
      <c r="F100" s="44"/>
      <c r="G100" s="44"/>
      <c r="H100" s="53"/>
      <c r="I100" s="44"/>
      <c r="J100" s="44"/>
      <c r="K100" s="44"/>
      <c r="L100" s="44"/>
    </row>
    <row r="101" spans="1:12" s="46" customFormat="1" ht="12.75">
      <c r="A101" s="44"/>
      <c r="B101" s="44"/>
      <c r="C101" s="44"/>
      <c r="D101" s="44"/>
      <c r="E101" s="44"/>
      <c r="F101" s="44"/>
      <c r="G101" s="44"/>
      <c r="H101" s="53"/>
      <c r="I101" s="44"/>
      <c r="J101" s="44"/>
      <c r="K101" s="44"/>
      <c r="L101" s="44"/>
    </row>
    <row r="102" spans="1:12" s="46" customFormat="1" ht="12.75">
      <c r="A102" s="44"/>
      <c r="B102" s="44"/>
      <c r="C102" s="44"/>
      <c r="D102" s="44"/>
      <c r="E102" s="44"/>
      <c r="F102" s="44"/>
      <c r="G102" s="44"/>
      <c r="H102" s="53"/>
      <c r="I102" s="44"/>
      <c r="J102" s="44"/>
      <c r="K102" s="44"/>
      <c r="L102" s="44"/>
    </row>
    <row r="103" s="46" customFormat="1" ht="12.75">
      <c r="H103" s="54"/>
    </row>
    <row r="104" s="46" customFormat="1" ht="12.75">
      <c r="H104" s="54"/>
    </row>
    <row r="105" s="46" customFormat="1" ht="12.75">
      <c r="H105" s="54"/>
    </row>
    <row r="106" s="46" customFormat="1" ht="12.75">
      <c r="H106" s="54"/>
    </row>
    <row r="107" s="46" customFormat="1" ht="12.75">
      <c r="H107" s="54"/>
    </row>
    <row r="108" s="46" customFormat="1" ht="12.75">
      <c r="H108" s="54"/>
    </row>
    <row r="109" s="46" customFormat="1" ht="12.75">
      <c r="H109" s="54"/>
    </row>
    <row r="110" s="46" customFormat="1" ht="12.75">
      <c r="H110" s="54"/>
    </row>
    <row r="111" s="46" customFormat="1" ht="12.75">
      <c r="H111" s="54"/>
    </row>
    <row r="112" s="46" customFormat="1" ht="12.75">
      <c r="H112" s="54"/>
    </row>
  </sheetData>
  <sheetProtection/>
  <mergeCells count="25">
    <mergeCell ref="L19:L20"/>
    <mergeCell ref="H19:H20"/>
    <mergeCell ref="B10:L10"/>
    <mergeCell ref="C7:C8"/>
    <mergeCell ref="D7:D8"/>
    <mergeCell ref="E7:E8"/>
    <mergeCell ref="G19:G20"/>
    <mergeCell ref="F19:F20"/>
    <mergeCell ref="G7:G8"/>
    <mergeCell ref="E19:E20"/>
    <mergeCell ref="D19:D20"/>
    <mergeCell ref="B19:B20"/>
    <mergeCell ref="I19:I20"/>
    <mergeCell ref="J19:J20"/>
    <mergeCell ref="K19:K20"/>
    <mergeCell ref="K1:L4"/>
    <mergeCell ref="B5:L5"/>
    <mergeCell ref="B97:L97"/>
    <mergeCell ref="B93:G93"/>
    <mergeCell ref="C19:C20"/>
    <mergeCell ref="B94:G94"/>
    <mergeCell ref="F7:F8"/>
    <mergeCell ref="I7:L7"/>
    <mergeCell ref="H7:H8"/>
    <mergeCell ref="B7:B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2">
      <selection activeCell="T7" sqref="T7"/>
    </sheetView>
  </sheetViews>
  <sheetFormatPr defaultColWidth="10.00390625" defaultRowHeight="72" customHeight="1"/>
  <cols>
    <col min="1" max="2" width="10.00390625" style="8" customWidth="1"/>
    <col min="3" max="3" width="24.25390625" style="8" customWidth="1"/>
    <col min="4" max="4" width="12.00390625" style="8" customWidth="1"/>
    <col min="5" max="5" width="13.375" style="30" customWidth="1"/>
    <col min="6" max="6" width="14.25390625" style="8" customWidth="1"/>
    <col min="7" max="7" width="10.00390625" style="8" customWidth="1"/>
    <col min="8" max="8" width="14.25390625" style="8" customWidth="1"/>
    <col min="9" max="9" width="10.00390625" style="8" customWidth="1"/>
    <col min="10" max="10" width="12.75390625" style="8" customWidth="1"/>
    <col min="11" max="13" width="10.00390625" style="8" customWidth="1"/>
    <col min="14" max="14" width="12.00390625" style="8" customWidth="1"/>
    <col min="15" max="15" width="10.00390625" style="8" customWidth="1"/>
    <col min="16" max="16" width="10.00390625" style="8" hidden="1" customWidth="1"/>
    <col min="17" max="16384" width="10.00390625" style="8" customWidth="1"/>
  </cols>
  <sheetData>
    <row r="1" spans="13:14" s="7" customFormat="1" ht="72" customHeight="1" hidden="1">
      <c r="M1" s="74" t="s">
        <v>144</v>
      </c>
      <c r="N1" s="75"/>
    </row>
    <row r="2" spans="13:14" s="7" customFormat="1" ht="34.5" customHeight="1">
      <c r="M2" s="75"/>
      <c r="N2" s="75"/>
    </row>
    <row r="3" spans="13:14" s="7" customFormat="1" ht="39" customHeight="1">
      <c r="M3" s="75"/>
      <c r="N3" s="75"/>
    </row>
    <row r="4" spans="13:14" s="7" customFormat="1" ht="72" customHeight="1" hidden="1">
      <c r="M4" s="75"/>
      <c r="N4" s="75"/>
    </row>
    <row r="5" spans="2:14" s="7" customFormat="1" ht="51" customHeight="1">
      <c r="B5" s="76" t="s">
        <v>141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2:14" s="7" customFormat="1" ht="72" customHeight="1">
      <c r="B6" s="77" t="s">
        <v>0</v>
      </c>
      <c r="C6" s="77" t="s">
        <v>10</v>
      </c>
      <c r="D6" s="77" t="s">
        <v>14</v>
      </c>
      <c r="E6" s="77" t="s">
        <v>15</v>
      </c>
      <c r="F6" s="77" t="s">
        <v>2</v>
      </c>
      <c r="G6" s="79" t="s">
        <v>17</v>
      </c>
      <c r="H6" s="79" t="s">
        <v>3</v>
      </c>
      <c r="I6" s="84" t="s">
        <v>12</v>
      </c>
      <c r="J6" s="85"/>
      <c r="K6" s="85"/>
      <c r="L6" s="85"/>
      <c r="M6" s="85"/>
      <c r="N6" s="86"/>
    </row>
    <row r="7" spans="2:14" s="7" customFormat="1" ht="86.25" customHeight="1">
      <c r="B7" s="78"/>
      <c r="C7" s="78"/>
      <c r="D7" s="78"/>
      <c r="E7" s="78"/>
      <c r="F7" s="78"/>
      <c r="G7" s="80"/>
      <c r="H7" s="80"/>
      <c r="I7" s="10" t="s">
        <v>16</v>
      </c>
      <c r="J7" s="6" t="s">
        <v>19</v>
      </c>
      <c r="K7" s="6" t="s">
        <v>20</v>
      </c>
      <c r="L7" s="6" t="s">
        <v>21</v>
      </c>
      <c r="M7" s="6" t="s">
        <v>22</v>
      </c>
      <c r="N7" s="6" t="s">
        <v>23</v>
      </c>
    </row>
    <row r="8" spans="2:14" ht="72" customHeight="1"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</row>
    <row r="9" spans="2:14" ht="29.25" customHeight="1">
      <c r="B9" s="81" t="s">
        <v>6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2:16" ht="72" customHeight="1">
      <c r="B10" s="19">
        <v>1</v>
      </c>
      <c r="C10" s="21" t="s">
        <v>75</v>
      </c>
      <c r="D10" s="25" t="s">
        <v>104</v>
      </c>
      <c r="E10" s="19" t="s">
        <v>67</v>
      </c>
      <c r="F10" s="16" t="s">
        <v>78</v>
      </c>
      <c r="G10" s="11" t="s">
        <v>74</v>
      </c>
      <c r="H10" s="26">
        <f>I10+J10+K10+L10+M10+N10</f>
        <v>30247.881</v>
      </c>
      <c r="I10" s="27">
        <v>3402.362</v>
      </c>
      <c r="J10" s="28">
        <v>4017.012</v>
      </c>
      <c r="K10" s="27">
        <v>22828.507</v>
      </c>
      <c r="L10" s="27"/>
      <c r="M10" s="27"/>
      <c r="N10" s="17"/>
      <c r="P10">
        <v>1000</v>
      </c>
    </row>
    <row r="11" spans="2:16" ht="72" customHeight="1">
      <c r="B11" s="15">
        <v>2</v>
      </c>
      <c r="C11" s="21" t="s">
        <v>75</v>
      </c>
      <c r="D11" s="24" t="s">
        <v>79</v>
      </c>
      <c r="E11" s="19" t="s">
        <v>59</v>
      </c>
      <c r="F11" s="16" t="s">
        <v>72</v>
      </c>
      <c r="G11" s="11" t="s">
        <v>74</v>
      </c>
      <c r="H11" s="26">
        <f aca="true" t="shared" si="0" ref="H11:H18">I11+J11+K11+L11+M11+N11</f>
        <v>5366.787</v>
      </c>
      <c r="I11" s="27">
        <v>1310.495</v>
      </c>
      <c r="J11" s="28">
        <v>4056.292</v>
      </c>
      <c r="K11" s="27"/>
      <c r="L11" s="27"/>
      <c r="M11" s="27"/>
      <c r="N11" s="17"/>
      <c r="P11">
        <v>1000</v>
      </c>
    </row>
    <row r="12" spans="2:16" ht="96" customHeight="1">
      <c r="B12" s="19">
        <v>3</v>
      </c>
      <c r="C12" s="21" t="s">
        <v>75</v>
      </c>
      <c r="D12" s="25" t="s">
        <v>105</v>
      </c>
      <c r="E12" s="18" t="s">
        <v>60</v>
      </c>
      <c r="F12" s="16" t="s">
        <v>64</v>
      </c>
      <c r="G12" s="11" t="s">
        <v>74</v>
      </c>
      <c r="H12" s="26">
        <f t="shared" si="0"/>
        <v>7436.706999999999</v>
      </c>
      <c r="I12" s="27">
        <v>742.483</v>
      </c>
      <c r="J12" s="28">
        <v>1192.348</v>
      </c>
      <c r="K12" s="27">
        <v>3757.247</v>
      </c>
      <c r="L12" s="27"/>
      <c r="M12" s="27"/>
      <c r="N12" s="27">
        <v>1744.629</v>
      </c>
      <c r="P12">
        <v>1000</v>
      </c>
    </row>
    <row r="13" spans="2:16" ht="72" customHeight="1">
      <c r="B13" s="31">
        <v>4</v>
      </c>
      <c r="C13" s="21" t="s">
        <v>75</v>
      </c>
      <c r="D13" s="24" t="s">
        <v>80</v>
      </c>
      <c r="E13" s="19" t="s">
        <v>59</v>
      </c>
      <c r="F13" s="16" t="s">
        <v>77</v>
      </c>
      <c r="G13" s="11" t="s">
        <v>74</v>
      </c>
      <c r="H13" s="26">
        <f t="shared" si="0"/>
        <v>24813.799</v>
      </c>
      <c r="I13" s="27">
        <v>1310.495</v>
      </c>
      <c r="J13" s="28">
        <v>7345.51</v>
      </c>
      <c r="K13" s="27">
        <v>16157.794</v>
      </c>
      <c r="L13" s="27"/>
      <c r="M13" s="27"/>
      <c r="N13" s="17"/>
      <c r="P13">
        <v>1000</v>
      </c>
    </row>
    <row r="14" spans="2:16" ht="72" customHeight="1">
      <c r="B14" s="22">
        <v>5</v>
      </c>
      <c r="C14" s="21" t="s">
        <v>75</v>
      </c>
      <c r="D14" s="25" t="s">
        <v>106</v>
      </c>
      <c r="E14" s="19" t="s">
        <v>60</v>
      </c>
      <c r="F14" s="16" t="s">
        <v>62</v>
      </c>
      <c r="G14" s="11" t="s">
        <v>74</v>
      </c>
      <c r="H14" s="26">
        <f t="shared" si="0"/>
        <v>5734.9039999999995</v>
      </c>
      <c r="I14" s="27">
        <v>742.483</v>
      </c>
      <c r="J14" s="28">
        <v>1192.348</v>
      </c>
      <c r="K14" s="27">
        <v>3800.073</v>
      </c>
      <c r="L14" s="27"/>
      <c r="M14" s="27"/>
      <c r="N14" s="17"/>
      <c r="P14">
        <v>1000</v>
      </c>
    </row>
    <row r="15" spans="2:16" ht="72" customHeight="1">
      <c r="B15" s="23">
        <v>6</v>
      </c>
      <c r="C15" s="21" t="s">
        <v>75</v>
      </c>
      <c r="D15" s="25" t="s">
        <v>81</v>
      </c>
      <c r="E15" s="19" t="s">
        <v>63</v>
      </c>
      <c r="F15" s="16" t="s">
        <v>62</v>
      </c>
      <c r="G15" s="11" t="s">
        <v>74</v>
      </c>
      <c r="H15" s="26">
        <f t="shared" si="0"/>
        <v>91274.325</v>
      </c>
      <c r="I15" s="27">
        <v>2820.152</v>
      </c>
      <c r="J15" s="28">
        <v>14959.09</v>
      </c>
      <c r="K15" s="27">
        <v>73495.083</v>
      </c>
      <c r="L15" s="27"/>
      <c r="M15" s="27"/>
      <c r="N15" s="17"/>
      <c r="P15">
        <v>1000</v>
      </c>
    </row>
    <row r="16" spans="2:16" ht="72" customHeight="1">
      <c r="B16" s="31">
        <v>7</v>
      </c>
      <c r="C16" s="21" t="s">
        <v>75</v>
      </c>
      <c r="D16" s="20" t="s">
        <v>103</v>
      </c>
      <c r="E16" s="19" t="s">
        <v>61</v>
      </c>
      <c r="F16" s="16" t="s">
        <v>64</v>
      </c>
      <c r="G16" s="11" t="s">
        <v>74</v>
      </c>
      <c r="H16" s="26">
        <f t="shared" si="0"/>
        <v>114455.942</v>
      </c>
      <c r="I16" s="27">
        <v>3384.183</v>
      </c>
      <c r="J16" s="28">
        <v>14770.203</v>
      </c>
      <c r="K16" s="27">
        <v>96301.556</v>
      </c>
      <c r="L16" s="27"/>
      <c r="M16" s="27"/>
      <c r="N16" s="17"/>
      <c r="P16">
        <v>1000</v>
      </c>
    </row>
    <row r="17" spans="2:16" ht="72" customHeight="1">
      <c r="B17" s="22">
        <v>8</v>
      </c>
      <c r="C17" s="21" t="s">
        <v>75</v>
      </c>
      <c r="D17" s="25" t="s">
        <v>103</v>
      </c>
      <c r="E17" s="29" t="s">
        <v>61</v>
      </c>
      <c r="F17" s="16" t="s">
        <v>66</v>
      </c>
      <c r="G17" s="11" t="s">
        <v>74</v>
      </c>
      <c r="H17" s="26">
        <f t="shared" si="0"/>
        <v>95064.812</v>
      </c>
      <c r="I17" s="27">
        <v>2820.152</v>
      </c>
      <c r="J17" s="28">
        <v>15898.64</v>
      </c>
      <c r="K17" s="27">
        <v>76346.02</v>
      </c>
      <c r="L17" s="27"/>
      <c r="M17" s="27"/>
      <c r="N17" s="17"/>
      <c r="P17">
        <v>1000</v>
      </c>
    </row>
    <row r="18" spans="2:16" ht="72" customHeight="1">
      <c r="B18" s="23">
        <v>9</v>
      </c>
      <c r="C18" s="21" t="s">
        <v>75</v>
      </c>
      <c r="D18" s="33" t="s">
        <v>82</v>
      </c>
      <c r="E18" s="29" t="s">
        <v>61</v>
      </c>
      <c r="F18" s="16" t="s">
        <v>76</v>
      </c>
      <c r="G18" s="11" t="s">
        <v>74</v>
      </c>
      <c r="H18" s="26">
        <f t="shared" si="0"/>
        <v>15920.467</v>
      </c>
      <c r="I18" s="27">
        <v>1267.588</v>
      </c>
      <c r="J18" s="28"/>
      <c r="K18" s="27">
        <v>14652.879</v>
      </c>
      <c r="L18" s="27"/>
      <c r="M18" s="27"/>
      <c r="N18" s="17"/>
      <c r="P18">
        <v>1000</v>
      </c>
    </row>
    <row r="19" spans="2:14" s="9" customFormat="1" ht="72" customHeight="1" hidden="1">
      <c r="B19" s="32"/>
      <c r="C19" s="12"/>
      <c r="D19" s="34"/>
      <c r="E19" s="12"/>
      <c r="F19" s="3"/>
      <c r="G19" s="3"/>
      <c r="H19" s="3"/>
      <c r="I19" s="3"/>
      <c r="J19" s="3"/>
      <c r="K19" s="3"/>
      <c r="L19" s="3"/>
      <c r="M19" s="3"/>
      <c r="N19" s="3"/>
    </row>
    <row r="20" spans="2:14" ht="72" customHeight="1">
      <c r="B20" s="82" t="s">
        <v>7</v>
      </c>
      <c r="C20" s="82"/>
      <c r="D20" s="82"/>
      <c r="E20" s="82"/>
      <c r="F20" s="82"/>
      <c r="G20" s="82"/>
      <c r="H20" s="14">
        <f>H10+H11+H12+H13+H14+H15+H16+H17+H18</f>
        <v>390315.624</v>
      </c>
      <c r="I20" s="5"/>
      <c r="J20" s="5"/>
      <c r="K20" s="5"/>
      <c r="L20" s="5"/>
      <c r="M20" s="5"/>
      <c r="N20" s="5"/>
    </row>
    <row r="21" spans="2:14" ht="72" customHeight="1">
      <c r="B21" s="82" t="s">
        <v>8</v>
      </c>
      <c r="C21" s="82"/>
      <c r="D21" s="82"/>
      <c r="E21" s="82"/>
      <c r="F21" s="82"/>
      <c r="G21" s="82"/>
      <c r="H21" s="14">
        <f>H20</f>
        <v>390315.624</v>
      </c>
      <c r="I21" s="5"/>
      <c r="J21" s="5"/>
      <c r="K21" s="5"/>
      <c r="L21" s="5"/>
      <c r="M21" s="5"/>
      <c r="N21" s="5"/>
    </row>
    <row r="24" spans="2:14" ht="72" customHeight="1">
      <c r="B24" s="83" t="s">
        <v>11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</sheetData>
  <sheetProtection/>
  <mergeCells count="14">
    <mergeCell ref="B9:N9"/>
    <mergeCell ref="B20:G20"/>
    <mergeCell ref="B21:G21"/>
    <mergeCell ref="B24:N24"/>
    <mergeCell ref="I6:N6"/>
    <mergeCell ref="M1:N4"/>
    <mergeCell ref="B5:N5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9.125" style="8" customWidth="1"/>
    <col min="2" max="6" width="14.25390625" style="8" customWidth="1"/>
    <col min="7" max="7" width="13.375" style="8" customWidth="1"/>
    <col min="8" max="8" width="8.625" style="8" customWidth="1"/>
    <col min="9" max="10" width="14.25390625" style="8" customWidth="1"/>
    <col min="11" max="13" width="24.125" style="8" customWidth="1"/>
    <col min="14" max="16384" width="9.125" style="8" customWidth="1"/>
  </cols>
  <sheetData>
    <row r="1" spans="11:13" s="7" customFormat="1" ht="15" customHeight="1">
      <c r="K1" s="74" t="s">
        <v>143</v>
      </c>
      <c r="L1" s="74"/>
      <c r="M1" s="75"/>
    </row>
    <row r="2" spans="11:13" s="7" customFormat="1" ht="15" customHeight="1">
      <c r="K2" s="75"/>
      <c r="L2" s="75"/>
      <c r="M2" s="75"/>
    </row>
    <row r="3" spans="11:13" s="7" customFormat="1" ht="12.75">
      <c r="K3" s="75"/>
      <c r="L3" s="75"/>
      <c r="M3" s="75"/>
    </row>
    <row r="4" spans="11:13" s="7" customFormat="1" ht="12.75">
      <c r="K4" s="75"/>
      <c r="L4" s="75"/>
      <c r="M4" s="75"/>
    </row>
    <row r="5" spans="2:13" s="7" customFormat="1" ht="45" customHeight="1">
      <c r="B5" s="76" t="s">
        <v>142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="7" customFormat="1" ht="12.75"/>
    <row r="7" spans="2:13" s="7" customFormat="1" ht="76.5" customHeight="1">
      <c r="B7" s="77" t="s">
        <v>0</v>
      </c>
      <c r="C7" s="77" t="s">
        <v>24</v>
      </c>
      <c r="D7" s="87" t="s">
        <v>25</v>
      </c>
      <c r="E7" s="88"/>
      <c r="F7" s="77" t="s">
        <v>28</v>
      </c>
      <c r="G7" s="79" t="s">
        <v>17</v>
      </c>
      <c r="H7" s="79" t="s">
        <v>3</v>
      </c>
      <c r="I7" s="87" t="s">
        <v>12</v>
      </c>
      <c r="J7" s="89"/>
      <c r="K7" s="89"/>
      <c r="L7" s="89"/>
      <c r="M7" s="88"/>
    </row>
    <row r="8" spans="2:13" s="7" customFormat="1" ht="84" customHeight="1">
      <c r="B8" s="78"/>
      <c r="C8" s="78"/>
      <c r="D8" s="6" t="s">
        <v>26</v>
      </c>
      <c r="E8" s="6" t="s">
        <v>27</v>
      </c>
      <c r="F8" s="78"/>
      <c r="G8" s="80"/>
      <c r="H8" s="80"/>
      <c r="I8" s="6" t="s">
        <v>13</v>
      </c>
      <c r="J8" s="6" t="s">
        <v>20</v>
      </c>
      <c r="K8" s="6" t="s">
        <v>29</v>
      </c>
      <c r="L8" s="6" t="s">
        <v>30</v>
      </c>
      <c r="M8" s="6" t="s">
        <v>31</v>
      </c>
    </row>
    <row r="9" spans="2:13" ht="12.75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2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</row>
    <row r="10" spans="2:13" ht="12.75">
      <c r="B10" s="81" t="s">
        <v>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2:13" s="13" customFormat="1" ht="85.5" customHeight="1">
      <c r="B11" s="12">
        <v>1</v>
      </c>
      <c r="C11" s="12" t="s">
        <v>53</v>
      </c>
      <c r="D11" s="12" t="s">
        <v>54</v>
      </c>
      <c r="E11" s="12" t="s">
        <v>55</v>
      </c>
      <c r="F11" s="12" t="s">
        <v>56</v>
      </c>
      <c r="G11" s="12" t="s">
        <v>57</v>
      </c>
      <c r="H11" s="12">
        <v>5382.2</v>
      </c>
      <c r="I11" s="12">
        <v>4125</v>
      </c>
      <c r="J11" s="12"/>
      <c r="K11" s="12">
        <v>1257.2</v>
      </c>
      <c r="L11" s="12"/>
      <c r="M11" s="12"/>
    </row>
    <row r="12" spans="2:13" s="9" customFormat="1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s="9" customFormat="1" ht="12.75"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s="9" customFormat="1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s="9" customFormat="1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82" t="s">
        <v>7</v>
      </c>
      <c r="C16" s="82"/>
      <c r="D16" s="82"/>
      <c r="E16" s="82"/>
      <c r="F16" s="82"/>
      <c r="G16" s="82"/>
      <c r="H16" s="5">
        <f>H11</f>
        <v>5382.2</v>
      </c>
      <c r="I16" s="5"/>
      <c r="J16" s="5"/>
      <c r="K16" s="5"/>
      <c r="L16" s="5"/>
      <c r="M16" s="5"/>
    </row>
    <row r="17" spans="2:13" ht="12.75">
      <c r="B17" s="82" t="s">
        <v>8</v>
      </c>
      <c r="C17" s="82"/>
      <c r="D17" s="82"/>
      <c r="E17" s="82"/>
      <c r="F17" s="82"/>
      <c r="G17" s="82"/>
      <c r="H17" s="5">
        <f>H16</f>
        <v>5382.2</v>
      </c>
      <c r="I17" s="5"/>
      <c r="J17" s="5"/>
      <c r="K17" s="5"/>
      <c r="L17" s="5"/>
      <c r="M17" s="5"/>
    </row>
    <row r="20" spans="2:13" ht="78.75" customHeight="1">
      <c r="B20" s="83" t="s">
        <v>11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</sheetData>
  <sheetProtection/>
  <mergeCells count="13">
    <mergeCell ref="B10:M10"/>
    <mergeCell ref="B16:G16"/>
    <mergeCell ref="B17:G17"/>
    <mergeCell ref="B20:M20"/>
    <mergeCell ref="D7:E7"/>
    <mergeCell ref="K1:M4"/>
    <mergeCell ref="B5:M5"/>
    <mergeCell ref="B7:B8"/>
    <mergeCell ref="C7:C8"/>
    <mergeCell ref="F7:F8"/>
    <mergeCell ref="G7:G8"/>
    <mergeCell ref="H7:H8"/>
    <mergeCell ref="I7:M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GG.Abdurasulova</dc:creator>
  <cp:keywords/>
  <dc:description/>
  <cp:lastModifiedBy>FF.Norkulov</cp:lastModifiedBy>
  <dcterms:created xsi:type="dcterms:W3CDTF">2024-04-15T04:52:40Z</dcterms:created>
  <dcterms:modified xsi:type="dcterms:W3CDTF">2024-04-25T04:50:55Z</dcterms:modified>
  <cp:category/>
  <cp:version/>
  <cp:contentType/>
  <cp:contentStatus/>
</cp:coreProperties>
</file>